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Word and Excel Annexures\"/>
    </mc:Choice>
  </mc:AlternateContent>
  <xr:revisionPtr revIDLastSave="0" documentId="13_ncr:1_{97DA9483-DEEA-48BD-B336-E4EE0DD4A5A6}" xr6:coauthVersionLast="36" xr6:coauthVersionMax="36" xr10:uidLastSave="{00000000-0000-0000-0000-000000000000}"/>
  <bookViews>
    <workbookView xWindow="0" yWindow="0" windowWidth="24000" windowHeight="9525" tabRatio="870" xr2:uid="{98872535-28F2-492B-A586-BA4A123140CD}"/>
  </bookViews>
  <sheets>
    <sheet name="6.2" sheetId="21" r:id="rId1"/>
    <sheet name="6.3" sheetId="17" r:id="rId2"/>
    <sheet name="6.4" sheetId="18" r:id="rId3"/>
    <sheet name="6.5" sheetId="19" r:id="rId4"/>
    <sheet name="6.6 Timber Current" sheetId="3" r:id="rId5"/>
    <sheet name="6.6 Timber Constant" sheetId="1" r:id="rId6"/>
    <sheet name="6.6 NTFP+Firewood Current" sheetId="4" r:id="rId7"/>
    <sheet name="6.6 NTFP+firewood Constant" sheetId="5" r:id="rId8"/>
    <sheet name="6.7" sheetId="20" r:id="rId9"/>
    <sheet name="6.8 CRS 2015-16 Current" sheetId="9" r:id="rId10"/>
    <sheet name="6.8 CRS 2015-16 Constant" sheetId="10" r:id="rId11"/>
    <sheet name="6.8 CRS 2017-18 Current" sheetId="11" r:id="rId12"/>
    <sheet name="6.8 CRS 2017-18 constant" sheetId="12" r:id="rId13"/>
    <sheet name="6.8 CRS 2019-20 Current" sheetId="13" r:id="rId14"/>
    <sheet name="6.8 CRS 2019-20 Constant" sheetId="14" r:id="rId15"/>
  </sheets>
  <externalReferences>
    <externalReference r:id="rId16"/>
    <externalReference r:id="rId17"/>
  </externalReferences>
  <definedNames>
    <definedName name="_xlnm.Print_Area" localSheetId="7">'6.6 NTFP+firewood Constant'!$A$1:$AD$43</definedName>
    <definedName name="_xlnm.Print_Area" localSheetId="6">'6.6 NTFP+Firewood Current'!$A$1:$AD$44</definedName>
    <definedName name="_xlnm.Print_Area" localSheetId="8">'6.7'!$A$1:$M$44</definedName>
    <definedName name="_xlnm.Print_Area" localSheetId="10">'6.8 CRS 2015-16 Constant'!$A$1:$P$47</definedName>
    <definedName name="_xlnm.Print_Area" localSheetId="9">'6.8 CRS 2015-16 Current'!$A$1:$P$47</definedName>
    <definedName name="_xlnm.Print_Area" localSheetId="12">'6.8 CRS 2017-18 constant'!$A$1:$P$47</definedName>
    <definedName name="_xlnm.Print_Area" localSheetId="11">'6.8 CRS 2017-18 Current'!$A$1:$P$47</definedName>
    <definedName name="_xlnm.Print_Titles" localSheetId="7">'6.6 NTFP+firewood Constant'!$A:$C,'6.6 NTFP+firewood Constant'!$1:$3</definedName>
    <definedName name="_xlnm.Print_Titles" localSheetId="6">'6.6 NTFP+Firewood Current'!$A:$C,'6.6 NTFP+Firewood Current'!$1:$3</definedName>
    <definedName name="_xlnm.Print_Titles" localSheetId="5">'6.6 Timber Constant'!$A:$C,'6.6 Timber Constant'!$1:$3</definedName>
    <definedName name="_xlnm.Print_Titles" localSheetId="4">'6.6 Timber Current'!$A:$C,'6.6 Timber Current'!$1:$3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21" l="1"/>
  <c r="K44" i="21"/>
  <c r="I44" i="21"/>
  <c r="G44" i="21"/>
  <c r="E44" i="21"/>
  <c r="M43" i="21"/>
  <c r="K43" i="21"/>
  <c r="I43" i="21"/>
  <c r="G43" i="21"/>
  <c r="E43" i="21"/>
  <c r="M40" i="21"/>
  <c r="K40" i="21"/>
  <c r="I40" i="21"/>
  <c r="G40" i="21"/>
  <c r="E40" i="21"/>
  <c r="M39" i="21"/>
  <c r="K39" i="21"/>
  <c r="I39" i="21"/>
  <c r="G39" i="21"/>
  <c r="E39" i="21"/>
  <c r="M38" i="21"/>
  <c r="K38" i="21"/>
  <c r="I38" i="21"/>
  <c r="G38" i="21"/>
  <c r="E38" i="21"/>
  <c r="M37" i="21"/>
  <c r="K37" i="21"/>
  <c r="I37" i="21"/>
  <c r="G37" i="21"/>
  <c r="E37" i="21"/>
  <c r="M36" i="21"/>
  <c r="K36" i="21"/>
  <c r="I36" i="21"/>
  <c r="G36" i="21"/>
  <c r="E36" i="21"/>
  <c r="M35" i="21"/>
  <c r="K35" i="21"/>
  <c r="I35" i="21"/>
  <c r="G35" i="21"/>
  <c r="E35" i="21"/>
  <c r="M34" i="21"/>
  <c r="K34" i="21"/>
  <c r="I34" i="21"/>
  <c r="G34" i="21"/>
  <c r="E34" i="21"/>
  <c r="M33" i="21"/>
  <c r="K33" i="21"/>
  <c r="I33" i="21"/>
  <c r="G33" i="21"/>
  <c r="E33" i="21"/>
  <c r="M32" i="21"/>
  <c r="K32" i="21"/>
  <c r="I32" i="21"/>
  <c r="G32" i="21"/>
  <c r="E32" i="21"/>
  <c r="M31" i="21"/>
  <c r="K31" i="21"/>
  <c r="I31" i="21"/>
  <c r="G31" i="21"/>
  <c r="E31" i="21"/>
  <c r="M30" i="21"/>
  <c r="K30" i="21"/>
  <c r="I30" i="21"/>
  <c r="G30" i="21"/>
  <c r="E30" i="21"/>
  <c r="M29" i="21"/>
  <c r="K29" i="21"/>
  <c r="I29" i="21"/>
  <c r="G29" i="21"/>
  <c r="E29" i="21"/>
  <c r="M28" i="21"/>
  <c r="K28" i="21"/>
  <c r="I28" i="21"/>
  <c r="G28" i="21"/>
  <c r="E28" i="21"/>
  <c r="M27" i="21"/>
  <c r="K27" i="21"/>
  <c r="I27" i="21"/>
  <c r="G27" i="21"/>
  <c r="E27" i="21"/>
  <c r="M26" i="21"/>
  <c r="K26" i="21"/>
  <c r="I26" i="21"/>
  <c r="G26" i="21"/>
  <c r="E26" i="21"/>
  <c r="M25" i="21"/>
  <c r="K25" i="21"/>
  <c r="I25" i="21"/>
  <c r="G25" i="21"/>
  <c r="E25" i="21"/>
  <c r="M24" i="21"/>
  <c r="K24" i="21"/>
  <c r="I24" i="21"/>
  <c r="G24" i="21"/>
  <c r="E24" i="21"/>
  <c r="M23" i="21"/>
  <c r="K23" i="21"/>
  <c r="I23" i="21"/>
  <c r="G23" i="21"/>
  <c r="E23" i="21"/>
  <c r="M22" i="21"/>
  <c r="K22" i="21"/>
  <c r="I22" i="21"/>
  <c r="G22" i="21"/>
  <c r="E22" i="21"/>
  <c r="M21" i="21"/>
  <c r="K21" i="21"/>
  <c r="I21" i="21"/>
  <c r="G21" i="21"/>
  <c r="E21" i="21"/>
  <c r="M20" i="21"/>
  <c r="K20" i="21"/>
  <c r="I20" i="21"/>
  <c r="G20" i="21"/>
  <c r="E20" i="21"/>
  <c r="M19" i="21"/>
  <c r="L19" i="21"/>
  <c r="K19" i="21"/>
  <c r="J19" i="21"/>
  <c r="I19" i="21"/>
  <c r="H19" i="21"/>
  <c r="G19" i="21"/>
  <c r="F19" i="21"/>
  <c r="E19" i="21"/>
  <c r="D19" i="21"/>
  <c r="M16" i="21"/>
  <c r="K16" i="21"/>
  <c r="I16" i="21"/>
  <c r="G16" i="21"/>
  <c r="E16" i="21"/>
  <c r="M15" i="21"/>
  <c r="K15" i="21"/>
  <c r="I15" i="21"/>
  <c r="G15" i="21"/>
  <c r="E15" i="21"/>
  <c r="M14" i="21"/>
  <c r="K14" i="21"/>
  <c r="I14" i="21"/>
  <c r="G14" i="21"/>
  <c r="E14" i="21"/>
  <c r="M13" i="21"/>
  <c r="K13" i="21"/>
  <c r="I13" i="21"/>
  <c r="G13" i="21"/>
  <c r="E13" i="21"/>
  <c r="M12" i="21"/>
  <c r="K12" i="21"/>
  <c r="I12" i="21"/>
  <c r="G12" i="21"/>
  <c r="E12" i="21"/>
  <c r="M11" i="21"/>
  <c r="K11" i="21"/>
  <c r="I11" i="21"/>
  <c r="G11" i="21"/>
  <c r="E11" i="21"/>
  <c r="M10" i="21"/>
  <c r="K10" i="21"/>
  <c r="I10" i="21"/>
  <c r="G10" i="21"/>
  <c r="E10" i="21"/>
  <c r="M9" i="21"/>
  <c r="K9" i="21"/>
  <c r="I9" i="21"/>
  <c r="G9" i="21"/>
  <c r="E9" i="21"/>
  <c r="M8" i="21"/>
  <c r="K8" i="21"/>
  <c r="I8" i="21"/>
  <c r="G8" i="21"/>
  <c r="E8" i="21"/>
  <c r="M7" i="21"/>
  <c r="K7" i="21"/>
  <c r="I7" i="21"/>
  <c r="G7" i="21"/>
  <c r="E7" i="21"/>
  <c r="AD32" i="3" l="1"/>
  <c r="L9" i="3"/>
  <c r="I9" i="3"/>
  <c r="M10" i="10" l="1"/>
  <c r="L10" i="10"/>
  <c r="I10" i="9"/>
  <c r="X40" i="1"/>
  <c r="X8" i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5" i="1"/>
  <c r="X15" i="1" s="1"/>
  <c r="W16" i="1"/>
  <c r="X16" i="1" s="1"/>
  <c r="W17" i="1"/>
  <c r="X17" i="1" s="1"/>
  <c r="W18" i="1"/>
  <c r="X18" i="1" s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1" i="1"/>
  <c r="X31" i="1" s="1"/>
  <c r="W32" i="1"/>
  <c r="X32" i="1" s="1"/>
  <c r="W33" i="1"/>
  <c r="X33" i="1" s="1"/>
  <c r="W34" i="1"/>
  <c r="X34" i="1" s="1"/>
  <c r="W35" i="1"/>
  <c r="X35" i="1" s="1"/>
  <c r="W36" i="1"/>
  <c r="X36" i="1" s="1"/>
  <c r="W37" i="1"/>
  <c r="X37" i="1" s="1"/>
  <c r="W38" i="1"/>
  <c r="X38" i="1" s="1"/>
  <c r="W39" i="1"/>
  <c r="X39" i="1" s="1"/>
  <c r="W40" i="1"/>
  <c r="W41" i="1"/>
  <c r="X41" i="1" s="1"/>
  <c r="W42" i="1"/>
  <c r="X42" i="1" s="1"/>
  <c r="W43" i="1"/>
  <c r="X43" i="1" s="1"/>
  <c r="W44" i="1"/>
  <c r="W8" i="1"/>
  <c r="U15" i="1"/>
  <c r="U22" i="1"/>
  <c r="U38" i="1"/>
  <c r="T9" i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T39" i="1"/>
  <c r="U39" i="1" s="1"/>
  <c r="T40" i="1"/>
  <c r="U40" i="1" s="1"/>
  <c r="T41" i="1"/>
  <c r="U41" i="1" s="1"/>
  <c r="T42" i="1"/>
  <c r="U42" i="1" s="1"/>
  <c r="T43" i="1"/>
  <c r="U43" i="1" s="1"/>
  <c r="T44" i="1"/>
  <c r="T8" i="1"/>
  <c r="U8" i="1" s="1"/>
  <c r="R14" i="1"/>
  <c r="R29" i="1"/>
  <c r="R30" i="1"/>
  <c r="Q9" i="1"/>
  <c r="R9" i="1" s="1"/>
  <c r="Q10" i="1"/>
  <c r="R10" i="1" s="1"/>
  <c r="Q11" i="1"/>
  <c r="R11" i="1" s="1"/>
  <c r="Q12" i="1"/>
  <c r="R12" i="1" s="1"/>
  <c r="Q13" i="1"/>
  <c r="R13" i="1" s="1"/>
  <c r="Q14" i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Q30" i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Q8" i="1"/>
  <c r="R8" i="1" s="1"/>
  <c r="O28" i="1"/>
  <c r="O37" i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N8" i="1"/>
  <c r="O8" i="1" s="1"/>
  <c r="L28" i="1"/>
  <c r="L36" i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K8" i="1"/>
  <c r="L8" i="1" s="1"/>
  <c r="I11" i="1"/>
  <c r="I19" i="1"/>
  <c r="H9" i="1"/>
  <c r="I9" i="1" s="1"/>
  <c r="H10" i="1"/>
  <c r="I10" i="1" s="1"/>
  <c r="H11" i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H8" i="1"/>
  <c r="I8" i="1" s="1"/>
  <c r="F10" i="1"/>
  <c r="F18" i="1"/>
  <c r="F26" i="1"/>
  <c r="F34" i="1"/>
  <c r="F42" i="1"/>
  <c r="F8" i="1"/>
  <c r="E9" i="1"/>
  <c r="F9" i="1" s="1"/>
  <c r="E10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E43" i="1"/>
  <c r="F43" i="1" s="1"/>
  <c r="E44" i="1"/>
  <c r="E8" i="1"/>
  <c r="O9" i="3"/>
  <c r="O11" i="3"/>
  <c r="O17" i="3"/>
  <c r="O27" i="3"/>
  <c r="O33" i="3"/>
  <c r="O41" i="3"/>
  <c r="O43" i="3"/>
  <c r="N9" i="3"/>
  <c r="N10" i="3"/>
  <c r="O10" i="3" s="1"/>
  <c r="N11" i="3"/>
  <c r="N12" i="3"/>
  <c r="O12" i="3" s="1"/>
  <c r="N13" i="3"/>
  <c r="O13" i="3" s="1"/>
  <c r="N14" i="3"/>
  <c r="O14" i="3" s="1"/>
  <c r="N15" i="3"/>
  <c r="O15" i="3" s="1"/>
  <c r="N16" i="3"/>
  <c r="O16" i="3" s="1"/>
  <c r="N17" i="3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N28" i="3"/>
  <c r="O28" i="3" s="1"/>
  <c r="N29" i="3"/>
  <c r="O29" i="3" s="1"/>
  <c r="N30" i="3"/>
  <c r="O30" i="3" s="1"/>
  <c r="N31" i="3"/>
  <c r="O31" i="3" s="1"/>
  <c r="N32" i="3"/>
  <c r="O32" i="3" s="1"/>
  <c r="N33" i="3"/>
  <c r="N34" i="3"/>
  <c r="O34" i="3" s="1"/>
  <c r="N35" i="3"/>
  <c r="O35" i="3" s="1"/>
  <c r="N36" i="3"/>
  <c r="O36" i="3" s="1"/>
  <c r="N37" i="3"/>
  <c r="O37" i="3" s="1"/>
  <c r="N38" i="3"/>
  <c r="O38" i="3" s="1"/>
  <c r="N39" i="3"/>
  <c r="O39" i="3" s="1"/>
  <c r="N40" i="3"/>
  <c r="O40" i="3" s="1"/>
  <c r="N41" i="3"/>
  <c r="N42" i="3"/>
  <c r="O42" i="3" s="1"/>
  <c r="N43" i="3"/>
  <c r="N44" i="3"/>
  <c r="N8" i="3"/>
  <c r="O8" i="3" s="1"/>
  <c r="Q31" i="3"/>
  <c r="Q9" i="3"/>
  <c r="R9" i="3" s="1"/>
  <c r="Q10" i="3"/>
  <c r="R10" i="3" s="1"/>
  <c r="Q11" i="3"/>
  <c r="R11" i="3" s="1"/>
  <c r="Q12" i="3"/>
  <c r="R12" i="3" s="1"/>
  <c r="Q13" i="3"/>
  <c r="R13" i="3" s="1"/>
  <c r="Q14" i="3"/>
  <c r="Q15" i="3"/>
  <c r="Q16" i="3"/>
  <c r="Q17" i="3"/>
  <c r="R17" i="3" s="1"/>
  <c r="Q18" i="3"/>
  <c r="R18" i="3" s="1"/>
  <c r="Q19" i="3"/>
  <c r="R19" i="3" s="1"/>
  <c r="Q20" i="3"/>
  <c r="R20" i="3" s="1"/>
  <c r="Q21" i="3"/>
  <c r="R21" i="3" s="1"/>
  <c r="Q22" i="3"/>
  <c r="Q23" i="3"/>
  <c r="Q24" i="3"/>
  <c r="Q25" i="3"/>
  <c r="R25" i="3" s="1"/>
  <c r="Q26" i="3"/>
  <c r="R26" i="3" s="1"/>
  <c r="Q27" i="3"/>
  <c r="Q28" i="3"/>
  <c r="R28" i="3" s="1"/>
  <c r="Q29" i="3"/>
  <c r="R29" i="3" s="1"/>
  <c r="Q30" i="3"/>
  <c r="R30" i="3" s="1"/>
  <c r="Q32" i="3"/>
  <c r="R32" i="3" s="1"/>
  <c r="Q33" i="3"/>
  <c r="R33" i="3" s="1"/>
  <c r="Q34" i="3"/>
  <c r="R34" i="3" s="1"/>
  <c r="Q35" i="3"/>
  <c r="R35" i="3" s="1"/>
  <c r="Q36" i="3"/>
  <c r="Q37" i="3"/>
  <c r="R37" i="3" s="1"/>
  <c r="Q38" i="3"/>
  <c r="R38" i="3" s="1"/>
  <c r="Q39" i="3"/>
  <c r="Q40" i="3"/>
  <c r="R40" i="3" s="1"/>
  <c r="Q41" i="3"/>
  <c r="R41" i="3" s="1"/>
  <c r="Q42" i="3"/>
  <c r="R42" i="3" s="1"/>
  <c r="Q43" i="3"/>
  <c r="R43" i="3" s="1"/>
  <c r="Q44" i="3"/>
  <c r="Q8" i="3"/>
  <c r="R8" i="3" s="1"/>
  <c r="R14" i="3"/>
  <c r="R15" i="3"/>
  <c r="R16" i="3"/>
  <c r="R22" i="3"/>
  <c r="R23" i="3"/>
  <c r="R24" i="3"/>
  <c r="R27" i="3"/>
  <c r="R31" i="3"/>
  <c r="R36" i="3"/>
  <c r="R39" i="3"/>
  <c r="T9" i="3"/>
  <c r="U9" i="3" s="1"/>
  <c r="T10" i="3"/>
  <c r="U10" i="3" s="1"/>
  <c r="T11" i="3"/>
  <c r="T12" i="3"/>
  <c r="U12" i="3" s="1"/>
  <c r="T13" i="3"/>
  <c r="U13" i="3" s="1"/>
  <c r="T14" i="3"/>
  <c r="T15" i="3"/>
  <c r="T16" i="3"/>
  <c r="U16" i="3" s="1"/>
  <c r="T17" i="3"/>
  <c r="U17" i="3" s="1"/>
  <c r="T18" i="3"/>
  <c r="U18" i="3" s="1"/>
  <c r="T19" i="3"/>
  <c r="U19" i="3" s="1"/>
  <c r="T20" i="3"/>
  <c r="T21" i="3"/>
  <c r="U21" i="3" s="1"/>
  <c r="T22" i="3"/>
  <c r="U22" i="3" s="1"/>
  <c r="T23" i="3"/>
  <c r="T24" i="3"/>
  <c r="U24" i="3" s="1"/>
  <c r="T25" i="3"/>
  <c r="U25" i="3" s="1"/>
  <c r="T26" i="3"/>
  <c r="U26" i="3" s="1"/>
  <c r="T27" i="3"/>
  <c r="U27" i="3" s="1"/>
  <c r="T28" i="3"/>
  <c r="T29" i="3"/>
  <c r="U29" i="3" s="1"/>
  <c r="T30" i="3"/>
  <c r="T31" i="3"/>
  <c r="U31" i="3" s="1"/>
  <c r="T32" i="3"/>
  <c r="U32" i="3" s="1"/>
  <c r="T33" i="3"/>
  <c r="U33" i="3" s="1"/>
  <c r="T34" i="3"/>
  <c r="U34" i="3" s="1"/>
  <c r="T35" i="3"/>
  <c r="T36" i="3"/>
  <c r="T37" i="3"/>
  <c r="U37" i="3" s="1"/>
  <c r="T38" i="3"/>
  <c r="U38" i="3" s="1"/>
  <c r="T39" i="3"/>
  <c r="U39" i="3" s="1"/>
  <c r="T40" i="3"/>
  <c r="U40" i="3" s="1"/>
  <c r="T41" i="3"/>
  <c r="U41" i="3" s="1"/>
  <c r="T42" i="3"/>
  <c r="T43" i="3"/>
  <c r="T44" i="3"/>
  <c r="T8" i="3"/>
  <c r="U8" i="3" s="1"/>
  <c r="U11" i="3"/>
  <c r="U14" i="3"/>
  <c r="U15" i="3"/>
  <c r="U20" i="3"/>
  <c r="U23" i="3"/>
  <c r="U28" i="3"/>
  <c r="U30" i="3"/>
  <c r="U35" i="3"/>
  <c r="U36" i="3"/>
  <c r="U42" i="3"/>
  <c r="U43" i="3"/>
  <c r="X16" i="3"/>
  <c r="X23" i="3"/>
  <c r="X24" i="3"/>
  <c r="X29" i="3"/>
  <c r="X32" i="3"/>
  <c r="X37" i="3"/>
  <c r="W9" i="3"/>
  <c r="X9" i="3" s="1"/>
  <c r="W10" i="3"/>
  <c r="X10" i="3" s="1"/>
  <c r="W11" i="3"/>
  <c r="X11" i="3" s="1"/>
  <c r="W12" i="3"/>
  <c r="X12" i="3" s="1"/>
  <c r="W13" i="3"/>
  <c r="X13" i="3" s="1"/>
  <c r="W14" i="3"/>
  <c r="X14" i="3" s="1"/>
  <c r="W15" i="3"/>
  <c r="X15" i="3" s="1"/>
  <c r="W16" i="3"/>
  <c r="W17" i="3"/>
  <c r="X17" i="3" s="1"/>
  <c r="W18" i="3"/>
  <c r="X18" i="3" s="1"/>
  <c r="W19" i="3"/>
  <c r="X19" i="3" s="1"/>
  <c r="W20" i="3"/>
  <c r="X20" i="3" s="1"/>
  <c r="W21" i="3"/>
  <c r="X21" i="3" s="1"/>
  <c r="W22" i="3"/>
  <c r="X22" i="3" s="1"/>
  <c r="W23" i="3"/>
  <c r="W24" i="3"/>
  <c r="W25" i="3"/>
  <c r="X25" i="3" s="1"/>
  <c r="W26" i="3"/>
  <c r="X26" i="3" s="1"/>
  <c r="W27" i="3"/>
  <c r="X27" i="3" s="1"/>
  <c r="W28" i="3"/>
  <c r="X28" i="3" s="1"/>
  <c r="W29" i="3"/>
  <c r="W30" i="3"/>
  <c r="X30" i="3" s="1"/>
  <c r="W31" i="3"/>
  <c r="X31" i="3" s="1"/>
  <c r="W32" i="3"/>
  <c r="W33" i="3"/>
  <c r="X33" i="3" s="1"/>
  <c r="W34" i="3"/>
  <c r="X34" i="3" s="1"/>
  <c r="W35" i="3"/>
  <c r="X35" i="3" s="1"/>
  <c r="W36" i="3"/>
  <c r="X36" i="3" s="1"/>
  <c r="W37" i="3"/>
  <c r="W38" i="3"/>
  <c r="X38" i="3" s="1"/>
  <c r="W39" i="3"/>
  <c r="X39" i="3" s="1"/>
  <c r="W40" i="3"/>
  <c r="X40" i="3" s="1"/>
  <c r="W41" i="3"/>
  <c r="X41" i="3" s="1"/>
  <c r="W42" i="3"/>
  <c r="X42" i="3" s="1"/>
  <c r="W43" i="3"/>
  <c r="X43" i="3" s="1"/>
  <c r="W44" i="3"/>
  <c r="W8" i="3"/>
  <c r="X8" i="3" s="1"/>
  <c r="Z9" i="3"/>
  <c r="Z10" i="3"/>
  <c r="AA10" i="3" s="1"/>
  <c r="Z11" i="3"/>
  <c r="Z12" i="3"/>
  <c r="AA12" i="3" s="1"/>
  <c r="Z13" i="3"/>
  <c r="Z14" i="3"/>
  <c r="AA14" i="3" s="1"/>
  <c r="Z15" i="3"/>
  <c r="AA15" i="3" s="1"/>
  <c r="Z16" i="3"/>
  <c r="AA16" i="3" s="1"/>
  <c r="Z17" i="3"/>
  <c r="Z18" i="3"/>
  <c r="AA18" i="3" s="1"/>
  <c r="Z19" i="3"/>
  <c r="Z20" i="3"/>
  <c r="Z21" i="3"/>
  <c r="Z22" i="3"/>
  <c r="AA22" i="3" s="1"/>
  <c r="Z23" i="3"/>
  <c r="AA23" i="3" s="1"/>
  <c r="Z24" i="3"/>
  <c r="AA24" i="3" s="1"/>
  <c r="Z25" i="3"/>
  <c r="Z26" i="3"/>
  <c r="AA26" i="3" s="1"/>
  <c r="Z27" i="3"/>
  <c r="Z28" i="3"/>
  <c r="AA28" i="3" s="1"/>
  <c r="Z29" i="3"/>
  <c r="Z30" i="3"/>
  <c r="AA30" i="3" s="1"/>
  <c r="Z31" i="3"/>
  <c r="AA31" i="3" s="1"/>
  <c r="Z32" i="3"/>
  <c r="AA32" i="3" s="1"/>
  <c r="Z33" i="3"/>
  <c r="Z34" i="3"/>
  <c r="AA34" i="3" s="1"/>
  <c r="Z35" i="3"/>
  <c r="Z36" i="3"/>
  <c r="Z37" i="3"/>
  <c r="Z38" i="3"/>
  <c r="AA38" i="3" s="1"/>
  <c r="Z39" i="3"/>
  <c r="AA39" i="3" s="1"/>
  <c r="Z40" i="3"/>
  <c r="AA40" i="3" s="1"/>
  <c r="Z41" i="3"/>
  <c r="Z42" i="3"/>
  <c r="AA42" i="3" s="1"/>
  <c r="Z43" i="3"/>
  <c r="Z44" i="3"/>
  <c r="Z8" i="3"/>
  <c r="AA8" i="3" s="1"/>
  <c r="AA9" i="3"/>
  <c r="AA11" i="3"/>
  <c r="AA13" i="3"/>
  <c r="AA17" i="3"/>
  <c r="AA19" i="3"/>
  <c r="AA20" i="3"/>
  <c r="AA21" i="3"/>
  <c r="AA25" i="3"/>
  <c r="AA27" i="3"/>
  <c r="AA29" i="3"/>
  <c r="AA33" i="3"/>
  <c r="AA35" i="3"/>
  <c r="AA36" i="3"/>
  <c r="AA37" i="3"/>
  <c r="AA41" i="3"/>
  <c r="AA43" i="3"/>
  <c r="AD13" i="3"/>
  <c r="AD21" i="3"/>
  <c r="AD29" i="3"/>
  <c r="AD37" i="3"/>
  <c r="AC9" i="3"/>
  <c r="AD9" i="3" s="1"/>
  <c r="AC10" i="3"/>
  <c r="AD10" i="3" s="1"/>
  <c r="AC11" i="3"/>
  <c r="AD11" i="3" s="1"/>
  <c r="AC12" i="3"/>
  <c r="AD12" i="3" s="1"/>
  <c r="AC13" i="3"/>
  <c r="AC14" i="3"/>
  <c r="AD14" i="3" s="1"/>
  <c r="AC15" i="3"/>
  <c r="AD15" i="3" s="1"/>
  <c r="AC16" i="3"/>
  <c r="AD16" i="3" s="1"/>
  <c r="AC17" i="3"/>
  <c r="AD17" i="3" s="1"/>
  <c r="AC18" i="3"/>
  <c r="AD18" i="3" s="1"/>
  <c r="AC19" i="3"/>
  <c r="AD19" i="3" s="1"/>
  <c r="AC20" i="3"/>
  <c r="AD20" i="3" s="1"/>
  <c r="AC21" i="3"/>
  <c r="AC22" i="3"/>
  <c r="AD22" i="3" s="1"/>
  <c r="AC23" i="3"/>
  <c r="AD23" i="3" s="1"/>
  <c r="AC24" i="3"/>
  <c r="AD24" i="3" s="1"/>
  <c r="AC25" i="3"/>
  <c r="AD25" i="3" s="1"/>
  <c r="AC26" i="3"/>
  <c r="AD26" i="3" s="1"/>
  <c r="AC27" i="3"/>
  <c r="AD27" i="3" s="1"/>
  <c r="AC28" i="3"/>
  <c r="AD28" i="3" s="1"/>
  <c r="AC29" i="3"/>
  <c r="AC30" i="3"/>
  <c r="AD30" i="3" s="1"/>
  <c r="AC31" i="3"/>
  <c r="AD31" i="3" s="1"/>
  <c r="AC32" i="3"/>
  <c r="AC33" i="3"/>
  <c r="AD33" i="3" s="1"/>
  <c r="AC34" i="3"/>
  <c r="AD34" i="3" s="1"/>
  <c r="AC35" i="3"/>
  <c r="AD35" i="3" s="1"/>
  <c r="AC36" i="3"/>
  <c r="AD36" i="3" s="1"/>
  <c r="AC37" i="3"/>
  <c r="AC38" i="3"/>
  <c r="AD38" i="3" s="1"/>
  <c r="AC39" i="3"/>
  <c r="AD39" i="3" s="1"/>
  <c r="AC40" i="3"/>
  <c r="AD40" i="3" s="1"/>
  <c r="AC41" i="3"/>
  <c r="AD41" i="3" s="1"/>
  <c r="AC42" i="3"/>
  <c r="AD42" i="3" s="1"/>
  <c r="AC43" i="3"/>
  <c r="AD43" i="3" s="1"/>
  <c r="AC44" i="3"/>
  <c r="AC8" i="3"/>
  <c r="AD8" i="3" s="1"/>
  <c r="H9" i="3"/>
  <c r="H10" i="3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H19" i="3"/>
  <c r="I19" i="3" s="1"/>
  <c r="H20" i="3"/>
  <c r="I20" i="3" s="1"/>
  <c r="H21" i="3"/>
  <c r="I21" i="3" s="1"/>
  <c r="H22" i="3"/>
  <c r="I22" i="3" s="1"/>
  <c r="H23" i="3"/>
  <c r="H24" i="3"/>
  <c r="I24" i="3" s="1"/>
  <c r="H25" i="3"/>
  <c r="I25" i="3" s="1"/>
  <c r="H26" i="3"/>
  <c r="H27" i="3"/>
  <c r="I27" i="3" s="1"/>
  <c r="H28" i="3"/>
  <c r="I28" i="3" s="1"/>
  <c r="H29" i="3"/>
  <c r="I29" i="3" s="1"/>
  <c r="H30" i="3"/>
  <c r="H31" i="3"/>
  <c r="I31" i="3" s="1"/>
  <c r="H32" i="3"/>
  <c r="I32" i="3" s="1"/>
  <c r="H33" i="3"/>
  <c r="I33" i="3" s="1"/>
  <c r="H34" i="3"/>
  <c r="I34" i="3" s="1"/>
  <c r="H35" i="3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H8" i="3"/>
  <c r="E8" i="3"/>
  <c r="F8" i="3" s="1"/>
  <c r="K9" i="3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 s="1"/>
  <c r="K29" i="3"/>
  <c r="L29" i="3" s="1"/>
  <c r="K30" i="3"/>
  <c r="L30" i="3" s="1"/>
  <c r="K31" i="3"/>
  <c r="L31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3" i="3"/>
  <c r="L43" i="3" s="1"/>
  <c r="K44" i="3"/>
  <c r="K8" i="3"/>
  <c r="L8" i="3" s="1"/>
  <c r="I10" i="3"/>
  <c r="I18" i="3"/>
  <c r="I23" i="3"/>
  <c r="I26" i="3"/>
  <c r="I30" i="3"/>
  <c r="I35" i="3"/>
  <c r="I8" i="3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C41" i="13" l="1"/>
  <c r="C41" i="14"/>
  <c r="D46" i="9" l="1"/>
  <c r="D36" i="19" l="1"/>
  <c r="E36" i="19"/>
  <c r="F36" i="19"/>
  <c r="G36" i="19"/>
  <c r="C36" i="19"/>
  <c r="D35" i="18"/>
  <c r="E35" i="18"/>
  <c r="F35" i="18"/>
  <c r="G35" i="18"/>
  <c r="H35" i="18"/>
  <c r="I35" i="18"/>
  <c r="C35" i="18"/>
  <c r="D39" i="17"/>
  <c r="J39" i="17"/>
  <c r="J38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7" i="17"/>
  <c r="B43" i="17"/>
  <c r="H43" i="20" l="1"/>
  <c r="G43" i="20"/>
  <c r="F43" i="20"/>
  <c r="E43" i="20"/>
  <c r="D43" i="20"/>
  <c r="C43" i="20"/>
  <c r="B43" i="20"/>
  <c r="H43" i="17"/>
  <c r="I38" i="17" s="1"/>
  <c r="G43" i="17"/>
  <c r="F43" i="17"/>
  <c r="E43" i="17"/>
  <c r="C43" i="17"/>
  <c r="D43" i="17" s="1"/>
  <c r="D42" i="17"/>
  <c r="D41" i="17"/>
  <c r="I40" i="17"/>
  <c r="D38" i="17"/>
  <c r="D37" i="17"/>
  <c r="D36" i="17"/>
  <c r="D35" i="17"/>
  <c r="D34" i="17"/>
  <c r="D33" i="17"/>
  <c r="D32" i="17"/>
  <c r="D31" i="17"/>
  <c r="D30" i="17"/>
  <c r="D29" i="17"/>
  <c r="I28" i="17"/>
  <c r="D28" i="17"/>
  <c r="D27" i="17"/>
  <c r="D26" i="17"/>
  <c r="D25" i="17"/>
  <c r="D24" i="17"/>
  <c r="D23" i="17"/>
  <c r="D22" i="17"/>
  <c r="D21" i="17"/>
  <c r="I20" i="17"/>
  <c r="D20" i="17"/>
  <c r="D19" i="17"/>
  <c r="D18" i="17"/>
  <c r="D17" i="17"/>
  <c r="I16" i="17"/>
  <c r="D16" i="17"/>
  <c r="D15" i="17"/>
  <c r="D14" i="17"/>
  <c r="D13" i="17"/>
  <c r="I12" i="17"/>
  <c r="D12" i="17"/>
  <c r="D11" i="17"/>
  <c r="D10" i="17"/>
  <c r="D9" i="17"/>
  <c r="D8" i="17"/>
  <c r="D7" i="17"/>
  <c r="I24" i="17" l="1"/>
  <c r="I32" i="17"/>
  <c r="I41" i="17"/>
  <c r="I13" i="17"/>
  <c r="I17" i="17"/>
  <c r="I21" i="17"/>
  <c r="I25" i="17"/>
  <c r="I29" i="17"/>
  <c r="I33" i="17"/>
  <c r="I37" i="17"/>
  <c r="I36" i="17"/>
  <c r="I42" i="17"/>
  <c r="I10" i="17"/>
  <c r="I14" i="17"/>
  <c r="I18" i="17"/>
  <c r="I22" i="17"/>
  <c r="I26" i="17"/>
  <c r="I30" i="17"/>
  <c r="I34" i="17"/>
  <c r="J43" i="17"/>
  <c r="I9" i="17"/>
  <c r="I8" i="17"/>
  <c r="I7" i="17"/>
  <c r="I11" i="17"/>
  <c r="I15" i="17"/>
  <c r="I19" i="17"/>
  <c r="I23" i="17"/>
  <c r="I27" i="17"/>
  <c r="I31" i="17"/>
  <c r="I35" i="17"/>
  <c r="I39" i="17"/>
  <c r="I43" i="17" l="1"/>
  <c r="B49" i="14" l="1"/>
  <c r="B48" i="14"/>
  <c r="H46" i="14"/>
  <c r="G46" i="14"/>
  <c r="F46" i="14"/>
  <c r="E46" i="14"/>
  <c r="D46" i="14"/>
  <c r="I45" i="14"/>
  <c r="J45" i="14" s="1"/>
  <c r="K45" i="14" s="1"/>
  <c r="I44" i="14"/>
  <c r="J44" i="14" s="1"/>
  <c r="K44" i="14" s="1"/>
  <c r="I43" i="14"/>
  <c r="J43" i="14" s="1"/>
  <c r="K43" i="14" s="1"/>
  <c r="I42" i="14"/>
  <c r="J42" i="14" s="1"/>
  <c r="K42" i="14" s="1"/>
  <c r="I41" i="14"/>
  <c r="J41" i="14" s="1"/>
  <c r="K41" i="14" s="1"/>
  <c r="I40" i="14"/>
  <c r="J40" i="14" s="1"/>
  <c r="K40" i="14" s="1"/>
  <c r="I39" i="14"/>
  <c r="J39" i="14" s="1"/>
  <c r="K39" i="14" s="1"/>
  <c r="I38" i="14"/>
  <c r="J38" i="14" s="1"/>
  <c r="K38" i="14" s="1"/>
  <c r="I37" i="14"/>
  <c r="J37" i="14" s="1"/>
  <c r="K37" i="14" s="1"/>
  <c r="I36" i="14"/>
  <c r="J36" i="14" s="1"/>
  <c r="K36" i="14" s="1"/>
  <c r="I35" i="14"/>
  <c r="J35" i="14" s="1"/>
  <c r="K35" i="14" s="1"/>
  <c r="I34" i="14"/>
  <c r="J34" i="14" s="1"/>
  <c r="K34" i="14" s="1"/>
  <c r="J33" i="14"/>
  <c r="K33" i="14" s="1"/>
  <c r="I33" i="14"/>
  <c r="I32" i="14"/>
  <c r="J32" i="14" s="1"/>
  <c r="K32" i="14" s="1"/>
  <c r="I31" i="14"/>
  <c r="J31" i="14" s="1"/>
  <c r="K31" i="14" s="1"/>
  <c r="J30" i="14"/>
  <c r="K30" i="14" s="1"/>
  <c r="I30" i="14"/>
  <c r="I29" i="14"/>
  <c r="J29" i="14" s="1"/>
  <c r="K29" i="14" s="1"/>
  <c r="I28" i="14"/>
  <c r="J28" i="14" s="1"/>
  <c r="K28" i="14" s="1"/>
  <c r="J27" i="14"/>
  <c r="K27" i="14" s="1"/>
  <c r="I27" i="14"/>
  <c r="I26" i="14"/>
  <c r="J26" i="14" s="1"/>
  <c r="K26" i="14" s="1"/>
  <c r="I25" i="14"/>
  <c r="J25" i="14" s="1"/>
  <c r="K25" i="14" s="1"/>
  <c r="I24" i="14"/>
  <c r="J24" i="14" s="1"/>
  <c r="K24" i="14" s="1"/>
  <c r="I23" i="14"/>
  <c r="J23" i="14" s="1"/>
  <c r="K23" i="14" s="1"/>
  <c r="I22" i="14"/>
  <c r="J22" i="14" s="1"/>
  <c r="K22" i="14" s="1"/>
  <c r="I21" i="14"/>
  <c r="J21" i="14" s="1"/>
  <c r="K21" i="14" s="1"/>
  <c r="I20" i="14"/>
  <c r="J20" i="14" s="1"/>
  <c r="K20" i="14" s="1"/>
  <c r="I19" i="14"/>
  <c r="J19" i="14" s="1"/>
  <c r="K19" i="14" s="1"/>
  <c r="I18" i="14"/>
  <c r="J18" i="14" s="1"/>
  <c r="K18" i="14" s="1"/>
  <c r="I17" i="14"/>
  <c r="J17" i="14" s="1"/>
  <c r="K17" i="14" s="1"/>
  <c r="I16" i="14"/>
  <c r="J16" i="14" s="1"/>
  <c r="K16" i="14" s="1"/>
  <c r="I15" i="14"/>
  <c r="J15" i="14" s="1"/>
  <c r="K15" i="14" s="1"/>
  <c r="I14" i="14"/>
  <c r="J14" i="14" s="1"/>
  <c r="K14" i="14" s="1"/>
  <c r="I13" i="14"/>
  <c r="J13" i="14" s="1"/>
  <c r="K13" i="14" s="1"/>
  <c r="I12" i="14"/>
  <c r="J12" i="14" s="1"/>
  <c r="K12" i="14" s="1"/>
  <c r="I11" i="14"/>
  <c r="J11" i="14" s="1"/>
  <c r="K11" i="14" s="1"/>
  <c r="I10" i="14"/>
  <c r="J10" i="14" s="1"/>
  <c r="K10" i="14" s="1"/>
  <c r="B49" i="13"/>
  <c r="B48" i="13"/>
  <c r="L10" i="13" s="1"/>
  <c r="H46" i="13"/>
  <c r="G46" i="13"/>
  <c r="F46" i="13"/>
  <c r="E46" i="13"/>
  <c r="D46" i="13"/>
  <c r="I45" i="13"/>
  <c r="J45" i="13" s="1"/>
  <c r="K45" i="13" s="1"/>
  <c r="I44" i="13"/>
  <c r="J44" i="13" s="1"/>
  <c r="K44" i="13" s="1"/>
  <c r="J43" i="13"/>
  <c r="K43" i="13" s="1"/>
  <c r="I43" i="13"/>
  <c r="I42" i="13"/>
  <c r="J42" i="13" s="1"/>
  <c r="K42" i="13" s="1"/>
  <c r="I41" i="13"/>
  <c r="J41" i="13" s="1"/>
  <c r="K41" i="13" s="1"/>
  <c r="I40" i="13"/>
  <c r="J40" i="13" s="1"/>
  <c r="K40" i="13" s="1"/>
  <c r="J39" i="13"/>
  <c r="K39" i="13" s="1"/>
  <c r="I39" i="13"/>
  <c r="I38" i="13"/>
  <c r="J38" i="13" s="1"/>
  <c r="K38" i="13" s="1"/>
  <c r="I37" i="13"/>
  <c r="J37" i="13" s="1"/>
  <c r="K37" i="13" s="1"/>
  <c r="I36" i="13"/>
  <c r="J36" i="13" s="1"/>
  <c r="K36" i="13" s="1"/>
  <c r="J35" i="13"/>
  <c r="K35" i="13" s="1"/>
  <c r="I35" i="13"/>
  <c r="I34" i="13"/>
  <c r="J34" i="13" s="1"/>
  <c r="K34" i="13" s="1"/>
  <c r="I33" i="13"/>
  <c r="J33" i="13" s="1"/>
  <c r="K33" i="13" s="1"/>
  <c r="I32" i="13"/>
  <c r="J32" i="13" s="1"/>
  <c r="K32" i="13" s="1"/>
  <c r="I31" i="13"/>
  <c r="J31" i="13" s="1"/>
  <c r="K31" i="13" s="1"/>
  <c r="I30" i="13"/>
  <c r="J30" i="13" s="1"/>
  <c r="K30" i="13" s="1"/>
  <c r="L30" i="13" s="1"/>
  <c r="I29" i="13"/>
  <c r="J29" i="13" s="1"/>
  <c r="K29" i="13" s="1"/>
  <c r="I28" i="13"/>
  <c r="J28" i="13" s="1"/>
  <c r="K28" i="13" s="1"/>
  <c r="I27" i="13"/>
  <c r="J27" i="13" s="1"/>
  <c r="K27" i="13" s="1"/>
  <c r="I26" i="13"/>
  <c r="J26" i="13" s="1"/>
  <c r="K26" i="13" s="1"/>
  <c r="I25" i="13"/>
  <c r="J25" i="13" s="1"/>
  <c r="K25" i="13" s="1"/>
  <c r="I24" i="13"/>
  <c r="J24" i="13" s="1"/>
  <c r="K24" i="13" s="1"/>
  <c r="J23" i="13"/>
  <c r="K23" i="13" s="1"/>
  <c r="I23" i="13"/>
  <c r="I22" i="13"/>
  <c r="J22" i="13" s="1"/>
  <c r="K22" i="13" s="1"/>
  <c r="I21" i="13"/>
  <c r="J21" i="13" s="1"/>
  <c r="K21" i="13" s="1"/>
  <c r="I20" i="13"/>
  <c r="J20" i="13" s="1"/>
  <c r="K20" i="13" s="1"/>
  <c r="J19" i="13"/>
  <c r="K19" i="13" s="1"/>
  <c r="I19" i="13"/>
  <c r="I18" i="13"/>
  <c r="J18" i="13" s="1"/>
  <c r="K18" i="13" s="1"/>
  <c r="I17" i="13"/>
  <c r="J17" i="13" s="1"/>
  <c r="K17" i="13" s="1"/>
  <c r="I16" i="13"/>
  <c r="J16" i="13" s="1"/>
  <c r="K16" i="13" s="1"/>
  <c r="I15" i="13"/>
  <c r="J15" i="13" s="1"/>
  <c r="K15" i="13" s="1"/>
  <c r="I14" i="13"/>
  <c r="J14" i="13" s="1"/>
  <c r="K14" i="13" s="1"/>
  <c r="I13" i="13"/>
  <c r="J13" i="13" s="1"/>
  <c r="K13" i="13" s="1"/>
  <c r="I12" i="13"/>
  <c r="J12" i="13" s="1"/>
  <c r="K12" i="13" s="1"/>
  <c r="J11" i="13"/>
  <c r="K11" i="13" s="1"/>
  <c r="I11" i="13"/>
  <c r="I10" i="13"/>
  <c r="J10" i="13" s="1"/>
  <c r="K10" i="13" s="1"/>
  <c r="H46" i="12"/>
  <c r="G46" i="12"/>
  <c r="F46" i="12"/>
  <c r="E46" i="12"/>
  <c r="D46" i="12"/>
  <c r="I45" i="12"/>
  <c r="J45" i="12" s="1"/>
  <c r="K45" i="12" s="1"/>
  <c r="L45" i="12" s="1"/>
  <c r="M45" i="12" s="1"/>
  <c r="N45" i="12" s="1"/>
  <c r="O45" i="12" s="1"/>
  <c r="K44" i="12"/>
  <c r="L44" i="12" s="1"/>
  <c r="M44" i="12" s="1"/>
  <c r="N44" i="12" s="1"/>
  <c r="O44" i="12" s="1"/>
  <c r="J44" i="12"/>
  <c r="I44" i="12"/>
  <c r="J43" i="12"/>
  <c r="K43" i="12" s="1"/>
  <c r="L43" i="12" s="1"/>
  <c r="M43" i="12" s="1"/>
  <c r="N43" i="12" s="1"/>
  <c r="O43" i="12" s="1"/>
  <c r="I43" i="12"/>
  <c r="I42" i="12"/>
  <c r="J42" i="12" s="1"/>
  <c r="K42" i="12" s="1"/>
  <c r="L42" i="12" s="1"/>
  <c r="M42" i="12" s="1"/>
  <c r="N42" i="12" s="1"/>
  <c r="O42" i="12" s="1"/>
  <c r="I41" i="12"/>
  <c r="J41" i="12" s="1"/>
  <c r="K41" i="12" s="1"/>
  <c r="L41" i="12" s="1"/>
  <c r="M41" i="12" s="1"/>
  <c r="N41" i="12" s="1"/>
  <c r="O41" i="12" s="1"/>
  <c r="J40" i="12"/>
  <c r="K40" i="12" s="1"/>
  <c r="L40" i="12" s="1"/>
  <c r="M40" i="12" s="1"/>
  <c r="N40" i="12" s="1"/>
  <c r="O40" i="12" s="1"/>
  <c r="I40" i="12"/>
  <c r="I39" i="12"/>
  <c r="J39" i="12" s="1"/>
  <c r="K39" i="12" s="1"/>
  <c r="L39" i="12" s="1"/>
  <c r="M39" i="12" s="1"/>
  <c r="N39" i="12" s="1"/>
  <c r="O39" i="12" s="1"/>
  <c r="J38" i="12"/>
  <c r="K38" i="12" s="1"/>
  <c r="L38" i="12" s="1"/>
  <c r="M38" i="12" s="1"/>
  <c r="N38" i="12" s="1"/>
  <c r="O38" i="12" s="1"/>
  <c r="I38" i="12"/>
  <c r="I37" i="12"/>
  <c r="J37" i="12" s="1"/>
  <c r="K37" i="12" s="1"/>
  <c r="L37" i="12" s="1"/>
  <c r="M37" i="12" s="1"/>
  <c r="N37" i="12" s="1"/>
  <c r="O37" i="12" s="1"/>
  <c r="K36" i="12"/>
  <c r="L36" i="12" s="1"/>
  <c r="M36" i="12" s="1"/>
  <c r="N36" i="12" s="1"/>
  <c r="O36" i="12" s="1"/>
  <c r="J36" i="12"/>
  <c r="I36" i="12"/>
  <c r="J35" i="12"/>
  <c r="K35" i="12" s="1"/>
  <c r="L35" i="12" s="1"/>
  <c r="M35" i="12" s="1"/>
  <c r="N35" i="12" s="1"/>
  <c r="O35" i="12" s="1"/>
  <c r="I35" i="12"/>
  <c r="I34" i="12"/>
  <c r="J34" i="12" s="1"/>
  <c r="K34" i="12" s="1"/>
  <c r="L34" i="12" s="1"/>
  <c r="M34" i="12" s="1"/>
  <c r="N34" i="12" s="1"/>
  <c r="O34" i="12" s="1"/>
  <c r="I33" i="12"/>
  <c r="J33" i="12" s="1"/>
  <c r="K33" i="12" s="1"/>
  <c r="L33" i="12" s="1"/>
  <c r="M33" i="12" s="1"/>
  <c r="N33" i="12" s="1"/>
  <c r="O33" i="12" s="1"/>
  <c r="J32" i="12"/>
  <c r="K32" i="12" s="1"/>
  <c r="L32" i="12" s="1"/>
  <c r="M32" i="12" s="1"/>
  <c r="N32" i="12" s="1"/>
  <c r="O32" i="12" s="1"/>
  <c r="I32" i="12"/>
  <c r="I31" i="12"/>
  <c r="J31" i="12" s="1"/>
  <c r="K31" i="12" s="1"/>
  <c r="L31" i="12" s="1"/>
  <c r="M31" i="12" s="1"/>
  <c r="N31" i="12" s="1"/>
  <c r="O31" i="12" s="1"/>
  <c r="J30" i="12"/>
  <c r="K30" i="12" s="1"/>
  <c r="L30" i="12" s="1"/>
  <c r="M30" i="12" s="1"/>
  <c r="N30" i="12" s="1"/>
  <c r="O30" i="12" s="1"/>
  <c r="I30" i="12"/>
  <c r="I29" i="12"/>
  <c r="J29" i="12" s="1"/>
  <c r="K29" i="12" s="1"/>
  <c r="L29" i="12" s="1"/>
  <c r="M29" i="12" s="1"/>
  <c r="N29" i="12" s="1"/>
  <c r="O29" i="12" s="1"/>
  <c r="K28" i="12"/>
  <c r="L28" i="12" s="1"/>
  <c r="M28" i="12" s="1"/>
  <c r="N28" i="12" s="1"/>
  <c r="O28" i="12" s="1"/>
  <c r="J28" i="12"/>
  <c r="I28" i="12"/>
  <c r="J27" i="12"/>
  <c r="K27" i="12" s="1"/>
  <c r="L27" i="12" s="1"/>
  <c r="M27" i="12" s="1"/>
  <c r="N27" i="12" s="1"/>
  <c r="O27" i="12" s="1"/>
  <c r="I27" i="12"/>
  <c r="I26" i="12"/>
  <c r="J26" i="12" s="1"/>
  <c r="K26" i="12" s="1"/>
  <c r="L26" i="12" s="1"/>
  <c r="M26" i="12" s="1"/>
  <c r="N26" i="12" s="1"/>
  <c r="O26" i="12" s="1"/>
  <c r="K25" i="12"/>
  <c r="L25" i="12" s="1"/>
  <c r="M25" i="12" s="1"/>
  <c r="N25" i="12" s="1"/>
  <c r="O25" i="12" s="1"/>
  <c r="J25" i="12"/>
  <c r="I25" i="12"/>
  <c r="J24" i="12"/>
  <c r="K24" i="12" s="1"/>
  <c r="L24" i="12" s="1"/>
  <c r="M24" i="12" s="1"/>
  <c r="N24" i="12" s="1"/>
  <c r="O24" i="12" s="1"/>
  <c r="I24" i="12"/>
  <c r="I23" i="12"/>
  <c r="J23" i="12" s="1"/>
  <c r="K23" i="12" s="1"/>
  <c r="L23" i="12" s="1"/>
  <c r="M23" i="12" s="1"/>
  <c r="N23" i="12" s="1"/>
  <c r="O23" i="12" s="1"/>
  <c r="J22" i="12"/>
  <c r="K22" i="12" s="1"/>
  <c r="L22" i="12" s="1"/>
  <c r="M22" i="12" s="1"/>
  <c r="N22" i="12" s="1"/>
  <c r="O22" i="12" s="1"/>
  <c r="I22" i="12"/>
  <c r="I21" i="12"/>
  <c r="J21" i="12" s="1"/>
  <c r="K21" i="12" s="1"/>
  <c r="L21" i="12" s="1"/>
  <c r="M21" i="12" s="1"/>
  <c r="N21" i="12" s="1"/>
  <c r="O21" i="12" s="1"/>
  <c r="K20" i="12"/>
  <c r="L20" i="12" s="1"/>
  <c r="M20" i="12" s="1"/>
  <c r="N20" i="12" s="1"/>
  <c r="O20" i="12" s="1"/>
  <c r="J20" i="12"/>
  <c r="I20" i="12"/>
  <c r="J19" i="12"/>
  <c r="K19" i="12" s="1"/>
  <c r="L19" i="12" s="1"/>
  <c r="M19" i="12" s="1"/>
  <c r="N19" i="12" s="1"/>
  <c r="O19" i="12" s="1"/>
  <c r="I19" i="12"/>
  <c r="I18" i="12"/>
  <c r="J18" i="12" s="1"/>
  <c r="K18" i="12" s="1"/>
  <c r="L18" i="12" s="1"/>
  <c r="M18" i="12" s="1"/>
  <c r="N18" i="12" s="1"/>
  <c r="O18" i="12" s="1"/>
  <c r="K17" i="12"/>
  <c r="L17" i="12" s="1"/>
  <c r="M17" i="12" s="1"/>
  <c r="N17" i="12" s="1"/>
  <c r="O17" i="12" s="1"/>
  <c r="J17" i="12"/>
  <c r="I17" i="12"/>
  <c r="J16" i="12"/>
  <c r="K16" i="12" s="1"/>
  <c r="L16" i="12" s="1"/>
  <c r="M16" i="12" s="1"/>
  <c r="N16" i="12" s="1"/>
  <c r="O16" i="12" s="1"/>
  <c r="I16" i="12"/>
  <c r="I15" i="12"/>
  <c r="J15" i="12" s="1"/>
  <c r="K15" i="12" s="1"/>
  <c r="L15" i="12" s="1"/>
  <c r="M15" i="12" s="1"/>
  <c r="N15" i="12" s="1"/>
  <c r="O15" i="12" s="1"/>
  <c r="J14" i="12"/>
  <c r="K14" i="12" s="1"/>
  <c r="L14" i="12" s="1"/>
  <c r="M14" i="12" s="1"/>
  <c r="N14" i="12" s="1"/>
  <c r="O14" i="12" s="1"/>
  <c r="I14" i="12"/>
  <c r="I13" i="12"/>
  <c r="J13" i="12" s="1"/>
  <c r="K13" i="12" s="1"/>
  <c r="L13" i="12" s="1"/>
  <c r="M13" i="12" s="1"/>
  <c r="N13" i="12" s="1"/>
  <c r="O13" i="12" s="1"/>
  <c r="K12" i="12"/>
  <c r="L12" i="12" s="1"/>
  <c r="M12" i="12" s="1"/>
  <c r="N12" i="12" s="1"/>
  <c r="O12" i="12" s="1"/>
  <c r="J12" i="12"/>
  <c r="I12" i="12"/>
  <c r="J11" i="12"/>
  <c r="K11" i="12" s="1"/>
  <c r="L11" i="12" s="1"/>
  <c r="M11" i="12" s="1"/>
  <c r="N11" i="12" s="1"/>
  <c r="O11" i="12" s="1"/>
  <c r="I11" i="12"/>
  <c r="I10" i="12"/>
  <c r="I46" i="12" s="1"/>
  <c r="H46" i="11"/>
  <c r="G46" i="11"/>
  <c r="F46" i="11"/>
  <c r="E46" i="11"/>
  <c r="D46" i="11"/>
  <c r="I45" i="11"/>
  <c r="J45" i="11" s="1"/>
  <c r="K45" i="11" s="1"/>
  <c r="L45" i="11" s="1"/>
  <c r="M45" i="11" s="1"/>
  <c r="N45" i="11" s="1"/>
  <c r="O45" i="11" s="1"/>
  <c r="I44" i="11"/>
  <c r="J44" i="11" s="1"/>
  <c r="K44" i="11" s="1"/>
  <c r="L44" i="11" s="1"/>
  <c r="M44" i="11" s="1"/>
  <c r="N44" i="11" s="1"/>
  <c r="O44" i="11" s="1"/>
  <c r="J43" i="11"/>
  <c r="K43" i="11" s="1"/>
  <c r="L43" i="11" s="1"/>
  <c r="M43" i="11" s="1"/>
  <c r="N43" i="11" s="1"/>
  <c r="O43" i="11" s="1"/>
  <c r="I43" i="11"/>
  <c r="I42" i="11"/>
  <c r="J42" i="11" s="1"/>
  <c r="K42" i="11" s="1"/>
  <c r="L42" i="11" s="1"/>
  <c r="M42" i="11" s="1"/>
  <c r="N42" i="11" s="1"/>
  <c r="O42" i="11" s="1"/>
  <c r="I41" i="11"/>
  <c r="J41" i="11" s="1"/>
  <c r="K41" i="11" s="1"/>
  <c r="L41" i="11" s="1"/>
  <c r="M41" i="11" s="1"/>
  <c r="N41" i="11" s="1"/>
  <c r="O41" i="11" s="1"/>
  <c r="I40" i="11"/>
  <c r="J40" i="11" s="1"/>
  <c r="K40" i="11" s="1"/>
  <c r="L40" i="11" s="1"/>
  <c r="M40" i="11" s="1"/>
  <c r="N40" i="11" s="1"/>
  <c r="O40" i="11" s="1"/>
  <c r="I39" i="11"/>
  <c r="J39" i="11" s="1"/>
  <c r="K39" i="11" s="1"/>
  <c r="L39" i="11" s="1"/>
  <c r="M39" i="11" s="1"/>
  <c r="N39" i="11" s="1"/>
  <c r="O39" i="11" s="1"/>
  <c r="I38" i="11"/>
  <c r="J38" i="11" s="1"/>
  <c r="K38" i="11" s="1"/>
  <c r="L38" i="11" s="1"/>
  <c r="M38" i="11" s="1"/>
  <c r="N38" i="11" s="1"/>
  <c r="O38" i="11" s="1"/>
  <c r="I37" i="11"/>
  <c r="J37" i="11" s="1"/>
  <c r="K37" i="11" s="1"/>
  <c r="L37" i="11" s="1"/>
  <c r="M37" i="11" s="1"/>
  <c r="N37" i="11" s="1"/>
  <c r="O37" i="11" s="1"/>
  <c r="I36" i="11"/>
  <c r="J36" i="11" s="1"/>
  <c r="K36" i="11" s="1"/>
  <c r="L36" i="11" s="1"/>
  <c r="M36" i="11" s="1"/>
  <c r="N36" i="11" s="1"/>
  <c r="O36" i="11" s="1"/>
  <c r="J35" i="11"/>
  <c r="K35" i="11" s="1"/>
  <c r="L35" i="11" s="1"/>
  <c r="M35" i="11" s="1"/>
  <c r="N35" i="11" s="1"/>
  <c r="O35" i="11" s="1"/>
  <c r="I35" i="11"/>
  <c r="I34" i="11"/>
  <c r="J34" i="11" s="1"/>
  <c r="K34" i="11" s="1"/>
  <c r="L34" i="11" s="1"/>
  <c r="M34" i="11" s="1"/>
  <c r="N34" i="11" s="1"/>
  <c r="O34" i="11" s="1"/>
  <c r="I33" i="11"/>
  <c r="J33" i="11" s="1"/>
  <c r="K33" i="11" s="1"/>
  <c r="L33" i="11" s="1"/>
  <c r="M33" i="11" s="1"/>
  <c r="N33" i="11" s="1"/>
  <c r="O33" i="11" s="1"/>
  <c r="I32" i="11"/>
  <c r="J32" i="11" s="1"/>
  <c r="K32" i="11" s="1"/>
  <c r="L32" i="11" s="1"/>
  <c r="M32" i="11" s="1"/>
  <c r="N32" i="11" s="1"/>
  <c r="O32" i="11" s="1"/>
  <c r="J31" i="11"/>
  <c r="K31" i="11" s="1"/>
  <c r="L31" i="11" s="1"/>
  <c r="M31" i="11" s="1"/>
  <c r="N31" i="11" s="1"/>
  <c r="O31" i="11" s="1"/>
  <c r="I31" i="11"/>
  <c r="I30" i="11"/>
  <c r="J30" i="11" s="1"/>
  <c r="K30" i="11" s="1"/>
  <c r="L30" i="11" s="1"/>
  <c r="M30" i="11" s="1"/>
  <c r="N30" i="11" s="1"/>
  <c r="O30" i="11" s="1"/>
  <c r="I29" i="11"/>
  <c r="J29" i="11" s="1"/>
  <c r="K29" i="11" s="1"/>
  <c r="L29" i="11" s="1"/>
  <c r="M29" i="11" s="1"/>
  <c r="N29" i="11" s="1"/>
  <c r="O29" i="11" s="1"/>
  <c r="I28" i="11"/>
  <c r="J28" i="11" s="1"/>
  <c r="K28" i="11" s="1"/>
  <c r="L28" i="11" s="1"/>
  <c r="M28" i="11" s="1"/>
  <c r="N28" i="11" s="1"/>
  <c r="O28" i="11" s="1"/>
  <c r="J27" i="11"/>
  <c r="K27" i="11" s="1"/>
  <c r="L27" i="11" s="1"/>
  <c r="M27" i="11" s="1"/>
  <c r="N27" i="11" s="1"/>
  <c r="O27" i="11" s="1"/>
  <c r="I27" i="11"/>
  <c r="I26" i="11"/>
  <c r="J26" i="11" s="1"/>
  <c r="K26" i="11" s="1"/>
  <c r="L26" i="11" s="1"/>
  <c r="M26" i="11" s="1"/>
  <c r="N26" i="11" s="1"/>
  <c r="O26" i="11" s="1"/>
  <c r="I25" i="11"/>
  <c r="J25" i="11" s="1"/>
  <c r="K25" i="11" s="1"/>
  <c r="L25" i="11" s="1"/>
  <c r="M25" i="11" s="1"/>
  <c r="N25" i="11" s="1"/>
  <c r="O25" i="11" s="1"/>
  <c r="I24" i="11"/>
  <c r="J24" i="11" s="1"/>
  <c r="K24" i="11" s="1"/>
  <c r="L24" i="11" s="1"/>
  <c r="M24" i="11" s="1"/>
  <c r="N24" i="11" s="1"/>
  <c r="O24" i="11" s="1"/>
  <c r="J23" i="11"/>
  <c r="K23" i="11" s="1"/>
  <c r="L23" i="11" s="1"/>
  <c r="M23" i="11" s="1"/>
  <c r="N23" i="11" s="1"/>
  <c r="O23" i="11" s="1"/>
  <c r="I23" i="11"/>
  <c r="I22" i="11"/>
  <c r="J22" i="11" s="1"/>
  <c r="K22" i="11" s="1"/>
  <c r="L22" i="11" s="1"/>
  <c r="M22" i="11" s="1"/>
  <c r="N22" i="11" s="1"/>
  <c r="O22" i="11" s="1"/>
  <c r="I21" i="11"/>
  <c r="J21" i="11" s="1"/>
  <c r="K21" i="11" s="1"/>
  <c r="L21" i="11" s="1"/>
  <c r="M21" i="11" s="1"/>
  <c r="N21" i="11" s="1"/>
  <c r="O21" i="11" s="1"/>
  <c r="I20" i="11"/>
  <c r="J20" i="11" s="1"/>
  <c r="K20" i="11" s="1"/>
  <c r="L20" i="11" s="1"/>
  <c r="M20" i="11" s="1"/>
  <c r="N20" i="11" s="1"/>
  <c r="O20" i="11" s="1"/>
  <c r="J19" i="11"/>
  <c r="K19" i="11" s="1"/>
  <c r="L19" i="11" s="1"/>
  <c r="M19" i="11" s="1"/>
  <c r="N19" i="11" s="1"/>
  <c r="O19" i="11" s="1"/>
  <c r="I19" i="11"/>
  <c r="I18" i="11"/>
  <c r="J18" i="11" s="1"/>
  <c r="K18" i="11" s="1"/>
  <c r="L18" i="11" s="1"/>
  <c r="M18" i="11" s="1"/>
  <c r="N18" i="11" s="1"/>
  <c r="O18" i="11" s="1"/>
  <c r="I17" i="11"/>
  <c r="J17" i="11" s="1"/>
  <c r="K17" i="11" s="1"/>
  <c r="L17" i="11" s="1"/>
  <c r="M17" i="11" s="1"/>
  <c r="N17" i="11" s="1"/>
  <c r="O17" i="11" s="1"/>
  <c r="I16" i="11"/>
  <c r="J16" i="11" s="1"/>
  <c r="K16" i="11" s="1"/>
  <c r="L16" i="11" s="1"/>
  <c r="M16" i="11" s="1"/>
  <c r="N16" i="11" s="1"/>
  <c r="O16" i="11" s="1"/>
  <c r="J15" i="11"/>
  <c r="K15" i="11" s="1"/>
  <c r="L15" i="11" s="1"/>
  <c r="M15" i="11" s="1"/>
  <c r="N15" i="11" s="1"/>
  <c r="O15" i="11" s="1"/>
  <c r="I15" i="11"/>
  <c r="I14" i="11"/>
  <c r="J14" i="11" s="1"/>
  <c r="K14" i="11" s="1"/>
  <c r="L14" i="11" s="1"/>
  <c r="M14" i="11" s="1"/>
  <c r="N14" i="11" s="1"/>
  <c r="O14" i="11" s="1"/>
  <c r="I13" i="11"/>
  <c r="J13" i="11" s="1"/>
  <c r="K13" i="11" s="1"/>
  <c r="L13" i="11" s="1"/>
  <c r="M13" i="11" s="1"/>
  <c r="N13" i="11" s="1"/>
  <c r="O13" i="11" s="1"/>
  <c r="I12" i="11"/>
  <c r="J12" i="11" s="1"/>
  <c r="K12" i="11" s="1"/>
  <c r="L12" i="11" s="1"/>
  <c r="M12" i="11" s="1"/>
  <c r="N12" i="11" s="1"/>
  <c r="O12" i="11" s="1"/>
  <c r="J11" i="11"/>
  <c r="K11" i="11" s="1"/>
  <c r="L11" i="11" s="1"/>
  <c r="M11" i="11" s="1"/>
  <c r="N11" i="11" s="1"/>
  <c r="O11" i="11" s="1"/>
  <c r="I11" i="11"/>
  <c r="I10" i="11"/>
  <c r="I46" i="11" s="1"/>
  <c r="H46" i="10"/>
  <c r="G46" i="10"/>
  <c r="F46" i="10"/>
  <c r="E46" i="10"/>
  <c r="D46" i="10"/>
  <c r="I45" i="10"/>
  <c r="J45" i="10" s="1"/>
  <c r="K45" i="10" s="1"/>
  <c r="L45" i="10" s="1"/>
  <c r="M45" i="10" s="1"/>
  <c r="N45" i="10" s="1"/>
  <c r="O45" i="10" s="1"/>
  <c r="I44" i="10"/>
  <c r="J44" i="10" s="1"/>
  <c r="K44" i="10" s="1"/>
  <c r="L44" i="10" s="1"/>
  <c r="M44" i="10" s="1"/>
  <c r="N44" i="10" s="1"/>
  <c r="O44" i="10" s="1"/>
  <c r="I43" i="10"/>
  <c r="J43" i="10" s="1"/>
  <c r="K43" i="10" s="1"/>
  <c r="L43" i="10" s="1"/>
  <c r="M43" i="10" s="1"/>
  <c r="N43" i="10" s="1"/>
  <c r="O43" i="10" s="1"/>
  <c r="I42" i="10"/>
  <c r="J42" i="10" s="1"/>
  <c r="K42" i="10" s="1"/>
  <c r="L42" i="10" s="1"/>
  <c r="M42" i="10" s="1"/>
  <c r="N42" i="10" s="1"/>
  <c r="O42" i="10" s="1"/>
  <c r="I41" i="10"/>
  <c r="J41" i="10" s="1"/>
  <c r="K41" i="10" s="1"/>
  <c r="L41" i="10" s="1"/>
  <c r="M41" i="10" s="1"/>
  <c r="N41" i="10" s="1"/>
  <c r="O41" i="10" s="1"/>
  <c r="I40" i="10"/>
  <c r="J40" i="10" s="1"/>
  <c r="K40" i="10" s="1"/>
  <c r="L40" i="10" s="1"/>
  <c r="M40" i="10" s="1"/>
  <c r="N40" i="10" s="1"/>
  <c r="O40" i="10" s="1"/>
  <c r="I39" i="10"/>
  <c r="J39" i="10" s="1"/>
  <c r="K39" i="10" s="1"/>
  <c r="L39" i="10" s="1"/>
  <c r="M39" i="10" s="1"/>
  <c r="N39" i="10" s="1"/>
  <c r="O39" i="10" s="1"/>
  <c r="I38" i="10"/>
  <c r="J38" i="10" s="1"/>
  <c r="K38" i="10" s="1"/>
  <c r="L38" i="10" s="1"/>
  <c r="M38" i="10" s="1"/>
  <c r="N38" i="10" s="1"/>
  <c r="O38" i="10" s="1"/>
  <c r="J37" i="10"/>
  <c r="K37" i="10" s="1"/>
  <c r="L37" i="10" s="1"/>
  <c r="M37" i="10" s="1"/>
  <c r="N37" i="10" s="1"/>
  <c r="O37" i="10" s="1"/>
  <c r="I37" i="10"/>
  <c r="I36" i="10"/>
  <c r="J36" i="10" s="1"/>
  <c r="K36" i="10" s="1"/>
  <c r="L36" i="10" s="1"/>
  <c r="M36" i="10" s="1"/>
  <c r="N36" i="10" s="1"/>
  <c r="O36" i="10" s="1"/>
  <c r="I35" i="10"/>
  <c r="J35" i="10" s="1"/>
  <c r="K35" i="10" s="1"/>
  <c r="L35" i="10" s="1"/>
  <c r="M35" i="10" s="1"/>
  <c r="N35" i="10" s="1"/>
  <c r="O35" i="10" s="1"/>
  <c r="J34" i="10"/>
  <c r="K34" i="10" s="1"/>
  <c r="L34" i="10" s="1"/>
  <c r="M34" i="10" s="1"/>
  <c r="N34" i="10" s="1"/>
  <c r="O34" i="10" s="1"/>
  <c r="I34" i="10"/>
  <c r="I33" i="10"/>
  <c r="J33" i="10" s="1"/>
  <c r="K33" i="10" s="1"/>
  <c r="L33" i="10" s="1"/>
  <c r="M33" i="10" s="1"/>
  <c r="N33" i="10" s="1"/>
  <c r="O33" i="10" s="1"/>
  <c r="I32" i="10"/>
  <c r="J32" i="10" s="1"/>
  <c r="K32" i="10" s="1"/>
  <c r="L32" i="10" s="1"/>
  <c r="M32" i="10" s="1"/>
  <c r="N32" i="10" s="1"/>
  <c r="O32" i="10" s="1"/>
  <c r="J31" i="10"/>
  <c r="K31" i="10" s="1"/>
  <c r="L31" i="10" s="1"/>
  <c r="M31" i="10" s="1"/>
  <c r="N31" i="10" s="1"/>
  <c r="O31" i="10" s="1"/>
  <c r="I31" i="10"/>
  <c r="I30" i="10"/>
  <c r="J30" i="10" s="1"/>
  <c r="K30" i="10" s="1"/>
  <c r="L30" i="10" s="1"/>
  <c r="M30" i="10" s="1"/>
  <c r="N30" i="10" s="1"/>
  <c r="O30" i="10" s="1"/>
  <c r="J29" i="10"/>
  <c r="K29" i="10" s="1"/>
  <c r="L29" i="10" s="1"/>
  <c r="M29" i="10" s="1"/>
  <c r="N29" i="10" s="1"/>
  <c r="O29" i="10" s="1"/>
  <c r="I29" i="10"/>
  <c r="I28" i="10"/>
  <c r="J28" i="10" s="1"/>
  <c r="K28" i="10" s="1"/>
  <c r="L28" i="10" s="1"/>
  <c r="M28" i="10" s="1"/>
  <c r="N28" i="10" s="1"/>
  <c r="O28" i="10" s="1"/>
  <c r="I27" i="10"/>
  <c r="J27" i="10" s="1"/>
  <c r="K27" i="10" s="1"/>
  <c r="L27" i="10" s="1"/>
  <c r="M27" i="10" s="1"/>
  <c r="N27" i="10" s="1"/>
  <c r="O27" i="10" s="1"/>
  <c r="J26" i="10"/>
  <c r="K26" i="10" s="1"/>
  <c r="L26" i="10" s="1"/>
  <c r="M26" i="10" s="1"/>
  <c r="N26" i="10" s="1"/>
  <c r="O26" i="10" s="1"/>
  <c r="I26" i="10"/>
  <c r="I25" i="10"/>
  <c r="J25" i="10" s="1"/>
  <c r="K25" i="10" s="1"/>
  <c r="L25" i="10" s="1"/>
  <c r="M25" i="10" s="1"/>
  <c r="N25" i="10" s="1"/>
  <c r="O25" i="10" s="1"/>
  <c r="I24" i="10"/>
  <c r="J24" i="10" s="1"/>
  <c r="K24" i="10" s="1"/>
  <c r="L24" i="10" s="1"/>
  <c r="M24" i="10" s="1"/>
  <c r="N24" i="10" s="1"/>
  <c r="O24" i="10" s="1"/>
  <c r="J23" i="10"/>
  <c r="K23" i="10" s="1"/>
  <c r="L23" i="10" s="1"/>
  <c r="M23" i="10" s="1"/>
  <c r="N23" i="10" s="1"/>
  <c r="O23" i="10" s="1"/>
  <c r="I23" i="10"/>
  <c r="I22" i="10"/>
  <c r="J22" i="10" s="1"/>
  <c r="K22" i="10" s="1"/>
  <c r="L22" i="10" s="1"/>
  <c r="M22" i="10" s="1"/>
  <c r="N22" i="10" s="1"/>
  <c r="O22" i="10" s="1"/>
  <c r="I21" i="10"/>
  <c r="J21" i="10" s="1"/>
  <c r="K21" i="10" s="1"/>
  <c r="L21" i="10" s="1"/>
  <c r="M21" i="10" s="1"/>
  <c r="N21" i="10" s="1"/>
  <c r="O21" i="10" s="1"/>
  <c r="I20" i="10"/>
  <c r="J20" i="10" s="1"/>
  <c r="K20" i="10" s="1"/>
  <c r="L20" i="10" s="1"/>
  <c r="M20" i="10" s="1"/>
  <c r="N20" i="10" s="1"/>
  <c r="O20" i="10" s="1"/>
  <c r="I19" i="10"/>
  <c r="J19" i="10" s="1"/>
  <c r="K19" i="10" s="1"/>
  <c r="L19" i="10" s="1"/>
  <c r="M19" i="10" s="1"/>
  <c r="N19" i="10" s="1"/>
  <c r="O19" i="10" s="1"/>
  <c r="I18" i="10"/>
  <c r="J18" i="10" s="1"/>
  <c r="K18" i="10" s="1"/>
  <c r="L18" i="10" s="1"/>
  <c r="M18" i="10" s="1"/>
  <c r="N18" i="10" s="1"/>
  <c r="O18" i="10" s="1"/>
  <c r="I17" i="10"/>
  <c r="J17" i="10" s="1"/>
  <c r="K17" i="10" s="1"/>
  <c r="L17" i="10" s="1"/>
  <c r="M17" i="10" s="1"/>
  <c r="N17" i="10" s="1"/>
  <c r="O17" i="10" s="1"/>
  <c r="I16" i="10"/>
  <c r="J16" i="10" s="1"/>
  <c r="K16" i="10" s="1"/>
  <c r="L16" i="10" s="1"/>
  <c r="M16" i="10" s="1"/>
  <c r="N16" i="10" s="1"/>
  <c r="O16" i="10" s="1"/>
  <c r="I15" i="10"/>
  <c r="J15" i="10" s="1"/>
  <c r="K15" i="10" s="1"/>
  <c r="L15" i="10" s="1"/>
  <c r="M15" i="10" s="1"/>
  <c r="N15" i="10" s="1"/>
  <c r="O15" i="10" s="1"/>
  <c r="I14" i="10"/>
  <c r="J14" i="10" s="1"/>
  <c r="K14" i="10" s="1"/>
  <c r="L14" i="10" s="1"/>
  <c r="M14" i="10" s="1"/>
  <c r="N14" i="10" s="1"/>
  <c r="O14" i="10" s="1"/>
  <c r="I13" i="10"/>
  <c r="J13" i="10" s="1"/>
  <c r="K13" i="10" s="1"/>
  <c r="L13" i="10" s="1"/>
  <c r="M13" i="10" s="1"/>
  <c r="N13" i="10" s="1"/>
  <c r="O13" i="10" s="1"/>
  <c r="I12" i="10"/>
  <c r="J12" i="10" s="1"/>
  <c r="K12" i="10" s="1"/>
  <c r="L12" i="10" s="1"/>
  <c r="M12" i="10" s="1"/>
  <c r="N12" i="10" s="1"/>
  <c r="O12" i="10" s="1"/>
  <c r="I11" i="10"/>
  <c r="J11" i="10" s="1"/>
  <c r="K11" i="10" s="1"/>
  <c r="L11" i="10" s="1"/>
  <c r="M11" i="10" s="1"/>
  <c r="N11" i="10" s="1"/>
  <c r="O11" i="10" s="1"/>
  <c r="J10" i="10"/>
  <c r="I10" i="10"/>
  <c r="H46" i="9"/>
  <c r="G46" i="9"/>
  <c r="F46" i="9"/>
  <c r="E46" i="9"/>
  <c r="I45" i="9"/>
  <c r="J45" i="9" s="1"/>
  <c r="K45" i="9" s="1"/>
  <c r="I44" i="9"/>
  <c r="J44" i="9" s="1"/>
  <c r="K44" i="9" s="1"/>
  <c r="I43" i="9"/>
  <c r="J43" i="9" s="1"/>
  <c r="K43" i="9" s="1"/>
  <c r="I42" i="9"/>
  <c r="J42" i="9" s="1"/>
  <c r="K42" i="9" s="1"/>
  <c r="I41" i="9"/>
  <c r="J41" i="9" s="1"/>
  <c r="K41" i="9" s="1"/>
  <c r="I40" i="9"/>
  <c r="J40" i="9" s="1"/>
  <c r="K40" i="9" s="1"/>
  <c r="I39" i="9"/>
  <c r="J39" i="9" s="1"/>
  <c r="K39" i="9" s="1"/>
  <c r="J38" i="9"/>
  <c r="K38" i="9" s="1"/>
  <c r="I38" i="9"/>
  <c r="I37" i="9"/>
  <c r="J37" i="9" s="1"/>
  <c r="K37" i="9" s="1"/>
  <c r="I36" i="9"/>
  <c r="J36" i="9" s="1"/>
  <c r="K36" i="9" s="1"/>
  <c r="I35" i="9"/>
  <c r="J35" i="9" s="1"/>
  <c r="K35" i="9" s="1"/>
  <c r="I34" i="9"/>
  <c r="J34" i="9" s="1"/>
  <c r="K34" i="9" s="1"/>
  <c r="J33" i="9"/>
  <c r="K33" i="9" s="1"/>
  <c r="I33" i="9"/>
  <c r="I32" i="9"/>
  <c r="J32" i="9" s="1"/>
  <c r="K32" i="9" s="1"/>
  <c r="I31" i="9"/>
  <c r="J31" i="9" s="1"/>
  <c r="K31" i="9" s="1"/>
  <c r="J30" i="9"/>
  <c r="K30" i="9" s="1"/>
  <c r="I30" i="9"/>
  <c r="I29" i="9"/>
  <c r="J29" i="9" s="1"/>
  <c r="K29" i="9" s="1"/>
  <c r="I28" i="9"/>
  <c r="J28" i="9" s="1"/>
  <c r="K28" i="9" s="1"/>
  <c r="J27" i="9"/>
  <c r="K27" i="9" s="1"/>
  <c r="I27" i="9"/>
  <c r="I26" i="9"/>
  <c r="J26" i="9" s="1"/>
  <c r="K26" i="9" s="1"/>
  <c r="I25" i="9"/>
  <c r="J25" i="9" s="1"/>
  <c r="K25" i="9" s="1"/>
  <c r="I24" i="9"/>
  <c r="J24" i="9" s="1"/>
  <c r="K24" i="9" s="1"/>
  <c r="I23" i="9"/>
  <c r="J23" i="9" s="1"/>
  <c r="K23" i="9" s="1"/>
  <c r="I22" i="9"/>
  <c r="J22" i="9" s="1"/>
  <c r="K22" i="9" s="1"/>
  <c r="I21" i="9"/>
  <c r="J21" i="9" s="1"/>
  <c r="K21" i="9" s="1"/>
  <c r="I20" i="9"/>
  <c r="J20" i="9" s="1"/>
  <c r="K20" i="9" s="1"/>
  <c r="I19" i="9"/>
  <c r="J19" i="9" s="1"/>
  <c r="K19" i="9" s="1"/>
  <c r="I18" i="9"/>
  <c r="J18" i="9" s="1"/>
  <c r="K18" i="9" s="1"/>
  <c r="I17" i="9"/>
  <c r="J17" i="9" s="1"/>
  <c r="K17" i="9" s="1"/>
  <c r="I16" i="9"/>
  <c r="J16" i="9" s="1"/>
  <c r="K16" i="9" s="1"/>
  <c r="L16" i="9" s="1"/>
  <c r="I15" i="9"/>
  <c r="J15" i="9" s="1"/>
  <c r="K15" i="9" s="1"/>
  <c r="J14" i="9"/>
  <c r="K14" i="9" s="1"/>
  <c r="I14" i="9"/>
  <c r="I13" i="9"/>
  <c r="J13" i="9" s="1"/>
  <c r="K13" i="9" s="1"/>
  <c r="I12" i="9"/>
  <c r="J12" i="9" s="1"/>
  <c r="K12" i="9" s="1"/>
  <c r="I11" i="9"/>
  <c r="J11" i="9" s="1"/>
  <c r="K11" i="9" s="1"/>
  <c r="L24" i="13" l="1"/>
  <c r="L32" i="13"/>
  <c r="L38" i="13"/>
  <c r="L25" i="13"/>
  <c r="L12" i="13"/>
  <c r="M12" i="13" s="1"/>
  <c r="N12" i="13" s="1"/>
  <c r="O12" i="13" s="1"/>
  <c r="L20" i="13"/>
  <c r="M20" i="13" s="1"/>
  <c r="N20" i="13" s="1"/>
  <c r="O20" i="13" s="1"/>
  <c r="L41" i="13"/>
  <c r="M41" i="13" s="1"/>
  <c r="N41" i="13" s="1"/>
  <c r="O41" i="13" s="1"/>
  <c r="L21" i="13"/>
  <c r="M21" i="13" s="1"/>
  <c r="N21" i="13" s="1"/>
  <c r="O21" i="13" s="1"/>
  <c r="L15" i="13"/>
  <c r="I46" i="13"/>
  <c r="J46" i="13" s="1"/>
  <c r="K46" i="13" s="1"/>
  <c r="L46" i="13" s="1"/>
  <c r="M46" i="13" s="1"/>
  <c r="N46" i="13" s="1"/>
  <c r="O46" i="13" s="1"/>
  <c r="I46" i="9"/>
  <c r="L25" i="14"/>
  <c r="M25" i="14" s="1"/>
  <c r="N25" i="14" s="1"/>
  <c r="O25" i="14" s="1"/>
  <c r="L26" i="13"/>
  <c r="M26" i="13" s="1"/>
  <c r="N26" i="13" s="1"/>
  <c r="O26" i="13" s="1"/>
  <c r="L18" i="13"/>
  <c r="M18" i="13" s="1"/>
  <c r="N18" i="13" s="1"/>
  <c r="O18" i="13" s="1"/>
  <c r="L35" i="13"/>
  <c r="M35" i="13" s="1"/>
  <c r="N35" i="13" s="1"/>
  <c r="O35" i="13" s="1"/>
  <c r="L43" i="13"/>
  <c r="M43" i="13" s="1"/>
  <c r="N43" i="13" s="1"/>
  <c r="O43" i="13" s="1"/>
  <c r="L19" i="13"/>
  <c r="M19" i="13" s="1"/>
  <c r="N19" i="13" s="1"/>
  <c r="O19" i="13" s="1"/>
  <c r="L14" i="13"/>
  <c r="L31" i="13"/>
  <c r="M31" i="13" s="1"/>
  <c r="N31" i="13" s="1"/>
  <c r="O31" i="13" s="1"/>
  <c r="M15" i="13"/>
  <c r="N15" i="13" s="1"/>
  <c r="O15" i="13" s="1"/>
  <c r="L28" i="13"/>
  <c r="M28" i="13" s="1"/>
  <c r="N28" i="13" s="1"/>
  <c r="O28" i="13" s="1"/>
  <c r="L34" i="13"/>
  <c r="M34" i="13" s="1"/>
  <c r="N34" i="13" s="1"/>
  <c r="O34" i="13" s="1"/>
  <c r="L40" i="13"/>
  <c r="M40" i="13" s="1"/>
  <c r="N40" i="13" s="1"/>
  <c r="O40" i="13" s="1"/>
  <c r="L19" i="14"/>
  <c r="M19" i="14" s="1"/>
  <c r="N19" i="14" s="1"/>
  <c r="O19" i="14" s="1"/>
  <c r="L13" i="13"/>
  <c r="M13" i="13" s="1"/>
  <c r="N13" i="13" s="1"/>
  <c r="O13" i="13" s="1"/>
  <c r="L36" i="13"/>
  <c r="M36" i="13" s="1"/>
  <c r="N36" i="13" s="1"/>
  <c r="O36" i="13" s="1"/>
  <c r="L42" i="13"/>
  <c r="M42" i="13" s="1"/>
  <c r="N42" i="13" s="1"/>
  <c r="O42" i="13" s="1"/>
  <c r="M30" i="13"/>
  <c r="N30" i="13" s="1"/>
  <c r="O30" i="13" s="1"/>
  <c r="M14" i="13"/>
  <c r="N14" i="13" s="1"/>
  <c r="O14" i="13" s="1"/>
  <c r="M25" i="13"/>
  <c r="N25" i="13" s="1"/>
  <c r="O25" i="13" s="1"/>
  <c r="L37" i="13"/>
  <c r="M37" i="13" s="1"/>
  <c r="N37" i="13" s="1"/>
  <c r="O37" i="13" s="1"/>
  <c r="M24" i="13"/>
  <c r="N24" i="13" s="1"/>
  <c r="O24" i="13" s="1"/>
  <c r="M32" i="13"/>
  <c r="N32" i="13" s="1"/>
  <c r="O32" i="13" s="1"/>
  <c r="M38" i="13"/>
  <c r="N38" i="13" s="1"/>
  <c r="O38" i="13" s="1"/>
  <c r="L11" i="9"/>
  <c r="M11" i="9" s="1"/>
  <c r="N11" i="9" s="1"/>
  <c r="O11" i="9" s="1"/>
  <c r="L25" i="9"/>
  <c r="M25" i="9" s="1"/>
  <c r="N25" i="9" s="1"/>
  <c r="O25" i="9" s="1"/>
  <c r="L17" i="9"/>
  <c r="M17" i="9" s="1"/>
  <c r="N17" i="9" s="1"/>
  <c r="O17" i="9" s="1"/>
  <c r="L19" i="9"/>
  <c r="M19" i="9" s="1"/>
  <c r="N19" i="9" s="1"/>
  <c r="O19" i="9" s="1"/>
  <c r="L41" i="9"/>
  <c r="M41" i="9" s="1"/>
  <c r="N41" i="9" s="1"/>
  <c r="O41" i="9" s="1"/>
  <c r="L22" i="9"/>
  <c r="M22" i="9" s="1"/>
  <c r="N22" i="9" s="1"/>
  <c r="O22" i="9" s="1"/>
  <c r="L43" i="9"/>
  <c r="M43" i="9" s="1"/>
  <c r="N43" i="9" s="1"/>
  <c r="O43" i="9" s="1"/>
  <c r="L35" i="9"/>
  <c r="M35" i="9" s="1"/>
  <c r="N35" i="9" s="1"/>
  <c r="O35" i="9" s="1"/>
  <c r="L33" i="9"/>
  <c r="M33" i="9" s="1"/>
  <c r="N33" i="9" s="1"/>
  <c r="O33" i="9" s="1"/>
  <c r="L28" i="9"/>
  <c r="M28" i="9" s="1"/>
  <c r="N28" i="9" s="1"/>
  <c r="O28" i="9" s="1"/>
  <c r="L34" i="9"/>
  <c r="M34" i="9" s="1"/>
  <c r="N34" i="9" s="1"/>
  <c r="O34" i="9" s="1"/>
  <c r="L40" i="9"/>
  <c r="M40" i="9" s="1"/>
  <c r="N40" i="9" s="1"/>
  <c r="O40" i="9" s="1"/>
  <c r="L45" i="9"/>
  <c r="M45" i="9" s="1"/>
  <c r="N45" i="9" s="1"/>
  <c r="O45" i="9" s="1"/>
  <c r="L23" i="9"/>
  <c r="M23" i="9" s="1"/>
  <c r="N23" i="9" s="1"/>
  <c r="O23" i="9" s="1"/>
  <c r="L29" i="9"/>
  <c r="M29" i="9" s="1"/>
  <c r="N29" i="9" s="1"/>
  <c r="O29" i="9" s="1"/>
  <c r="L27" i="9"/>
  <c r="M27" i="9" s="1"/>
  <c r="N27" i="9" s="1"/>
  <c r="O27" i="9" s="1"/>
  <c r="L12" i="9"/>
  <c r="M12" i="9" s="1"/>
  <c r="N12" i="9" s="1"/>
  <c r="O12" i="9" s="1"/>
  <c r="L18" i="9"/>
  <c r="M18" i="9" s="1"/>
  <c r="N18" i="9" s="1"/>
  <c r="O18" i="9" s="1"/>
  <c r="L24" i="9"/>
  <c r="M24" i="9" s="1"/>
  <c r="N24" i="9" s="1"/>
  <c r="O24" i="9" s="1"/>
  <c r="L13" i="9"/>
  <c r="M13" i="9" s="1"/>
  <c r="N13" i="9" s="1"/>
  <c r="O13" i="9" s="1"/>
  <c r="L30" i="9"/>
  <c r="M30" i="9" s="1"/>
  <c r="N30" i="9" s="1"/>
  <c r="O30" i="9" s="1"/>
  <c r="L36" i="9"/>
  <c r="M36" i="9" s="1"/>
  <c r="N36" i="9" s="1"/>
  <c r="O36" i="9" s="1"/>
  <c r="L42" i="9"/>
  <c r="M42" i="9" s="1"/>
  <c r="N42" i="9" s="1"/>
  <c r="O42" i="9" s="1"/>
  <c r="L31" i="9"/>
  <c r="M31" i="9" s="1"/>
  <c r="N31" i="9" s="1"/>
  <c r="O31" i="9" s="1"/>
  <c r="L37" i="9"/>
  <c r="M37" i="9" s="1"/>
  <c r="N37" i="9" s="1"/>
  <c r="O37" i="9" s="1"/>
  <c r="M16" i="9"/>
  <c r="N16" i="9" s="1"/>
  <c r="O16" i="9" s="1"/>
  <c r="L14" i="9"/>
  <c r="M14" i="9" s="1"/>
  <c r="N14" i="9" s="1"/>
  <c r="O14" i="9" s="1"/>
  <c r="L20" i="9"/>
  <c r="M20" i="9" s="1"/>
  <c r="N20" i="9" s="1"/>
  <c r="O20" i="9" s="1"/>
  <c r="L26" i="9"/>
  <c r="M26" i="9" s="1"/>
  <c r="N26" i="9" s="1"/>
  <c r="O26" i="9" s="1"/>
  <c r="L32" i="9"/>
  <c r="M32" i="9" s="1"/>
  <c r="N32" i="9" s="1"/>
  <c r="O32" i="9" s="1"/>
  <c r="L39" i="9"/>
  <c r="M39" i="9" s="1"/>
  <c r="N39" i="9" s="1"/>
  <c r="O39" i="9" s="1"/>
  <c r="L15" i="9"/>
  <c r="M15" i="9" s="1"/>
  <c r="N15" i="9" s="1"/>
  <c r="O15" i="9" s="1"/>
  <c r="L21" i="9"/>
  <c r="M21" i="9" s="1"/>
  <c r="N21" i="9" s="1"/>
  <c r="O21" i="9" s="1"/>
  <c r="L38" i="9"/>
  <c r="M38" i="9" s="1"/>
  <c r="N38" i="9" s="1"/>
  <c r="O38" i="9" s="1"/>
  <c r="L44" i="9"/>
  <c r="M44" i="9" s="1"/>
  <c r="N44" i="9" s="1"/>
  <c r="O44" i="9" s="1"/>
  <c r="L37" i="14"/>
  <c r="M37" i="14" s="1"/>
  <c r="N37" i="14" s="1"/>
  <c r="O37" i="14" s="1"/>
  <c r="I46" i="14"/>
  <c r="J46" i="14" s="1"/>
  <c r="K46" i="14" s="1"/>
  <c r="L30" i="14"/>
  <c r="M30" i="14" s="1"/>
  <c r="N30" i="14" s="1"/>
  <c r="O30" i="14" s="1"/>
  <c r="L13" i="14"/>
  <c r="M13" i="14" s="1"/>
  <c r="N13" i="14" s="1"/>
  <c r="O13" i="14" s="1"/>
  <c r="L43" i="14"/>
  <c r="M43" i="14" s="1"/>
  <c r="N43" i="14" s="1"/>
  <c r="O43" i="14" s="1"/>
  <c r="L22" i="14"/>
  <c r="M22" i="14" s="1"/>
  <c r="N22" i="14" s="1"/>
  <c r="O22" i="14" s="1"/>
  <c r="L28" i="14"/>
  <c r="M28" i="14" s="1"/>
  <c r="N28" i="14" s="1"/>
  <c r="O28" i="14" s="1"/>
  <c r="L34" i="14"/>
  <c r="M34" i="14" s="1"/>
  <c r="N34" i="14" s="1"/>
  <c r="O34" i="14" s="1"/>
  <c r="L12" i="14"/>
  <c r="M12" i="14" s="1"/>
  <c r="N12" i="14" s="1"/>
  <c r="O12" i="14" s="1"/>
  <c r="L18" i="14"/>
  <c r="M18" i="14" s="1"/>
  <c r="N18" i="14" s="1"/>
  <c r="O18" i="14" s="1"/>
  <c r="L24" i="14"/>
  <c r="M24" i="14" s="1"/>
  <c r="N24" i="14" s="1"/>
  <c r="O24" i="14" s="1"/>
  <c r="L36" i="14"/>
  <c r="M36" i="14" s="1"/>
  <c r="N36" i="14" s="1"/>
  <c r="O36" i="14" s="1"/>
  <c r="L42" i="14"/>
  <c r="M42" i="14" s="1"/>
  <c r="N42" i="14" s="1"/>
  <c r="O42" i="14" s="1"/>
  <c r="L31" i="14"/>
  <c r="M31" i="14" s="1"/>
  <c r="N31" i="14" s="1"/>
  <c r="O31" i="14" s="1"/>
  <c r="L44" i="14"/>
  <c r="M44" i="14" s="1"/>
  <c r="N44" i="14" s="1"/>
  <c r="O44" i="14" s="1"/>
  <c r="L14" i="14"/>
  <c r="M14" i="14" s="1"/>
  <c r="N14" i="14" s="1"/>
  <c r="O14" i="14" s="1"/>
  <c r="L20" i="14"/>
  <c r="M20" i="14" s="1"/>
  <c r="N20" i="14" s="1"/>
  <c r="O20" i="14" s="1"/>
  <c r="L26" i="14"/>
  <c r="M26" i="14" s="1"/>
  <c r="N26" i="14" s="1"/>
  <c r="O26" i="14" s="1"/>
  <c r="L32" i="14"/>
  <c r="M32" i="14" s="1"/>
  <c r="N32" i="14" s="1"/>
  <c r="O32" i="14" s="1"/>
  <c r="L38" i="14"/>
  <c r="M38" i="14" s="1"/>
  <c r="N38" i="14" s="1"/>
  <c r="O38" i="14" s="1"/>
  <c r="L45" i="14"/>
  <c r="M45" i="14" s="1"/>
  <c r="N45" i="14" s="1"/>
  <c r="O45" i="14" s="1"/>
  <c r="L44" i="13"/>
  <c r="M44" i="13" s="1"/>
  <c r="N44" i="13" s="1"/>
  <c r="O44" i="13" s="1"/>
  <c r="L15" i="14"/>
  <c r="M15" i="14" s="1"/>
  <c r="N15" i="14" s="1"/>
  <c r="O15" i="14" s="1"/>
  <c r="L21" i="14"/>
  <c r="M21" i="14" s="1"/>
  <c r="N21" i="14" s="1"/>
  <c r="O21" i="14" s="1"/>
  <c r="L39" i="14"/>
  <c r="M39" i="14" s="1"/>
  <c r="N39" i="14" s="1"/>
  <c r="O39" i="14" s="1"/>
  <c r="L46" i="14"/>
  <c r="M46" i="14" s="1"/>
  <c r="N46" i="14" s="1"/>
  <c r="O46" i="14" s="1"/>
  <c r="M10" i="13"/>
  <c r="N10" i="13" s="1"/>
  <c r="O10" i="13" s="1"/>
  <c r="L16" i="13"/>
  <c r="M16" i="13" s="1"/>
  <c r="N16" i="13" s="1"/>
  <c r="O16" i="13" s="1"/>
  <c r="L22" i="13"/>
  <c r="M22" i="13" s="1"/>
  <c r="N22" i="13" s="1"/>
  <c r="O22" i="13" s="1"/>
  <c r="L27" i="13"/>
  <c r="M27" i="13" s="1"/>
  <c r="N27" i="13" s="1"/>
  <c r="O27" i="13" s="1"/>
  <c r="L33" i="13"/>
  <c r="M33" i="13" s="1"/>
  <c r="N33" i="13" s="1"/>
  <c r="O33" i="13" s="1"/>
  <c r="L39" i="13"/>
  <c r="M39" i="13" s="1"/>
  <c r="N39" i="13" s="1"/>
  <c r="O39" i="13" s="1"/>
  <c r="L45" i="13"/>
  <c r="M45" i="13" s="1"/>
  <c r="N45" i="13" s="1"/>
  <c r="O45" i="13" s="1"/>
  <c r="L10" i="14"/>
  <c r="M10" i="14" s="1"/>
  <c r="N10" i="14" s="1"/>
  <c r="O10" i="14" s="1"/>
  <c r="L16" i="14"/>
  <c r="M16" i="14" s="1"/>
  <c r="N16" i="14" s="1"/>
  <c r="O16" i="14" s="1"/>
  <c r="L27" i="14"/>
  <c r="M27" i="14" s="1"/>
  <c r="N27" i="14" s="1"/>
  <c r="O27" i="14" s="1"/>
  <c r="L33" i="14"/>
  <c r="M33" i="14" s="1"/>
  <c r="N33" i="14" s="1"/>
  <c r="O33" i="14" s="1"/>
  <c r="L40" i="14"/>
  <c r="M40" i="14" s="1"/>
  <c r="N40" i="14" s="1"/>
  <c r="O40" i="14" s="1"/>
  <c r="L11" i="13"/>
  <c r="M11" i="13" s="1"/>
  <c r="N11" i="13" s="1"/>
  <c r="O11" i="13" s="1"/>
  <c r="L17" i="13"/>
  <c r="M17" i="13" s="1"/>
  <c r="N17" i="13" s="1"/>
  <c r="O17" i="13" s="1"/>
  <c r="L23" i="13"/>
  <c r="M23" i="13" s="1"/>
  <c r="N23" i="13" s="1"/>
  <c r="O23" i="13" s="1"/>
  <c r="L29" i="13"/>
  <c r="M29" i="13" s="1"/>
  <c r="N29" i="13" s="1"/>
  <c r="O29" i="13" s="1"/>
  <c r="L11" i="14"/>
  <c r="M11" i="14" s="1"/>
  <c r="N11" i="14" s="1"/>
  <c r="O11" i="14" s="1"/>
  <c r="L17" i="14"/>
  <c r="M17" i="14" s="1"/>
  <c r="N17" i="14" s="1"/>
  <c r="O17" i="14" s="1"/>
  <c r="L23" i="14"/>
  <c r="M23" i="14" s="1"/>
  <c r="N23" i="14" s="1"/>
  <c r="O23" i="14" s="1"/>
  <c r="L29" i="14"/>
  <c r="M29" i="14" s="1"/>
  <c r="N29" i="14" s="1"/>
  <c r="O29" i="14" s="1"/>
  <c r="L35" i="14"/>
  <c r="M35" i="14" s="1"/>
  <c r="N35" i="14" s="1"/>
  <c r="O35" i="14" s="1"/>
  <c r="L41" i="14"/>
  <c r="M41" i="14" s="1"/>
  <c r="N41" i="14" s="1"/>
  <c r="O41" i="14" s="1"/>
  <c r="J10" i="12"/>
  <c r="J10" i="11"/>
  <c r="I46" i="10"/>
  <c r="K10" i="10"/>
  <c r="J46" i="10"/>
  <c r="J10" i="9"/>
  <c r="K10" i="9" s="1"/>
  <c r="L10" i="9" s="1"/>
  <c r="M10" i="9" s="1"/>
  <c r="N10" i="9" s="1"/>
  <c r="O10" i="9" s="1"/>
  <c r="J46" i="12" l="1"/>
  <c r="K10" i="12"/>
  <c r="J46" i="11"/>
  <c r="K10" i="11"/>
  <c r="K46" i="10"/>
  <c r="J46" i="9"/>
  <c r="K46" i="9" s="1"/>
  <c r="K46" i="12" l="1"/>
  <c r="L10" i="12"/>
  <c r="K46" i="11"/>
  <c r="L10" i="11"/>
  <c r="L46" i="10"/>
  <c r="L46" i="12" l="1"/>
  <c r="M10" i="12"/>
  <c r="L46" i="11"/>
  <c r="M10" i="11"/>
  <c r="M46" i="10"/>
  <c r="N10" i="10"/>
  <c r="L46" i="9"/>
  <c r="M46" i="12" l="1"/>
  <c r="N10" i="12"/>
  <c r="M46" i="11"/>
  <c r="N10" i="11"/>
  <c r="N46" i="10"/>
  <c r="O10" i="10"/>
  <c r="O46" i="10" s="1"/>
  <c r="M46" i="9"/>
  <c r="N46" i="12" l="1"/>
  <c r="O10" i="12"/>
  <c r="O46" i="12" s="1"/>
  <c r="N46" i="11"/>
  <c r="O10" i="11"/>
  <c r="O46" i="11" s="1"/>
  <c r="N46" i="9"/>
  <c r="O46" i="9"/>
</calcChain>
</file>

<file path=xl/sharedStrings.xml><?xml version="1.0" encoding="utf-8"?>
<sst xmlns="http://schemas.openxmlformats.org/spreadsheetml/2006/main" count="1106" uniqueCount="263">
  <si>
    <t>India</t>
  </si>
  <si>
    <t>Puducherry</t>
  </si>
  <si>
    <t>Lakshadweep</t>
  </si>
  <si>
    <t>Delhi</t>
  </si>
  <si>
    <t>Daman &amp; Diu</t>
  </si>
  <si>
    <t>Dadra &amp; Nagar Haveli</t>
  </si>
  <si>
    <t>Chandigarh</t>
  </si>
  <si>
    <t>Andaman &amp; Nicobar Islands</t>
  </si>
  <si>
    <t>West Bengal</t>
  </si>
  <si>
    <t>Uttarakhand</t>
  </si>
  <si>
    <t>Uttar Pradesh</t>
  </si>
  <si>
    <t>Tripura</t>
  </si>
  <si>
    <t>Telangana</t>
  </si>
  <si>
    <t>Tamil Nadu</t>
  </si>
  <si>
    <t>Sikkim</t>
  </si>
  <si>
    <t>Rajasthan</t>
  </si>
  <si>
    <t>Punjab</t>
  </si>
  <si>
    <t>Odisha</t>
  </si>
  <si>
    <t>Nagaland</t>
  </si>
  <si>
    <t>Mizoram</t>
  </si>
  <si>
    <t>Meghalaya</t>
  </si>
  <si>
    <t>Manipur</t>
  </si>
  <si>
    <t>Maharashtra</t>
  </si>
  <si>
    <t>Madhya Pradesh</t>
  </si>
  <si>
    <t>Kerala</t>
  </si>
  <si>
    <t>Karnataka</t>
  </si>
  <si>
    <t>Jharkhand</t>
  </si>
  <si>
    <t>Jammu &amp; Kashmir</t>
  </si>
  <si>
    <t>Himachal Pradesh</t>
  </si>
  <si>
    <t>Haryana</t>
  </si>
  <si>
    <t>Gujarat</t>
  </si>
  <si>
    <t>Goa</t>
  </si>
  <si>
    <t>Chhattisgarh</t>
  </si>
  <si>
    <t>Bihar</t>
  </si>
  <si>
    <t>Assam</t>
  </si>
  <si>
    <t>Arunachal Pradesh</t>
  </si>
  <si>
    <t>Andhra Pradesh</t>
  </si>
  <si>
    <t xml:space="preserve">Value of timber provisioning       </t>
  </si>
  <si>
    <t xml:space="preserve">Value of output of Industrial wood
(forest and trees outside forest)
(at current prices)                     </t>
  </si>
  <si>
    <t xml:space="preserve">Value of timber provisioning          </t>
  </si>
  <si>
    <t xml:space="preserve">Value of output of Industrial wood
(forest and trees outside forest)
(at current prices)           </t>
  </si>
  <si>
    <t xml:space="preserve">Value of timber provisioning      </t>
  </si>
  <si>
    <t xml:space="preserve">Value of output of Industrial wood
(forest and trees outside forest)
(at current prices)          </t>
  </si>
  <si>
    <t xml:space="preserve">Value of timber provisioning    </t>
  </si>
  <si>
    <t xml:space="preserve">Value of output of Industrial wood
(forest and trees outside forest)
(at current prices)      </t>
  </si>
  <si>
    <t xml:space="preserve">Value of timber provisioning   </t>
  </si>
  <si>
    <t xml:space="preserve">Value of output of Industrial wood
(forest and trees outside forest)
(at current prices)       </t>
  </si>
  <si>
    <t xml:space="preserve">Value of timber provisioning </t>
  </si>
  <si>
    <t xml:space="preserve">Value of output of Industrial wood
(forest and trees outside forest)
(at current prices)  </t>
  </si>
  <si>
    <t>Value of timber provisioning</t>
  </si>
  <si>
    <t>Value of output of Industrial wood
(forest and trees outside forest)
(at current prices)</t>
  </si>
  <si>
    <t>States/ Union Territories</t>
  </si>
  <si>
    <t>S.No.</t>
  </si>
  <si>
    <t>2019-20</t>
  </si>
  <si>
    <t>2018-19</t>
  </si>
  <si>
    <t>2017-18</t>
  </si>
  <si>
    <t>2016-17</t>
  </si>
  <si>
    <t>2015-16</t>
  </si>
  <si>
    <t>2014-15</t>
  </si>
  <si>
    <t>2013-14</t>
  </si>
  <si>
    <t>2012-13</t>
  </si>
  <si>
    <t>2011-12</t>
  </si>
  <si>
    <t>Forest Rent to GVO - August 17, 2022</t>
  </si>
  <si>
    <t>State wise value of timber provisioning service in India (INR in lakh) at current prices</t>
  </si>
  <si>
    <t>State wise value of timber provisioning service in India (INR in lakh) at constant prices</t>
  </si>
  <si>
    <t>Value of output of Industrial wood
(forest and trees outside forest)
(at constant prices)</t>
  </si>
  <si>
    <t xml:space="preserve">Value of output of Industrial wood
(forest and trees outside forest)
(at constant prices)  </t>
  </si>
  <si>
    <t xml:space="preserve">Value of output of Industrial wood
(forest and trees outside forest)
(at constant prices)       </t>
  </si>
  <si>
    <t xml:space="preserve">Value of output of Industrial wood
(forest and trees outside forest)
(at constant prices)      </t>
  </si>
  <si>
    <t xml:space="preserve">Value of output of Industrial wood
(forest and trees outside forest)
(at constant prices)          </t>
  </si>
  <si>
    <t xml:space="preserve">Value of output of Industrial wood
(forest and trees outside forest)
(at constant prices)           </t>
  </si>
  <si>
    <t xml:space="preserve">Value of output of Industrial wood
(forest and trees outside forest)
(at constant prices)                     </t>
  </si>
  <si>
    <t xml:space="preserve"> (INR in lakh)</t>
  </si>
  <si>
    <t>Value of output of non-timber forest products
(at current prices)</t>
  </si>
  <si>
    <t>Value of non-timber forest resources</t>
  </si>
  <si>
    <t xml:space="preserve">Value of output of non-timber forest products
(at current prices)  </t>
  </si>
  <si>
    <t xml:space="preserve">Value of non-timber forest resources    </t>
  </si>
  <si>
    <t xml:space="preserve">Value of output of non-timber forest products
(at current prices)       </t>
  </si>
  <si>
    <t xml:space="preserve">Value of non-timber forest resources      </t>
  </si>
  <si>
    <t xml:space="preserve">Value of output of non-timber forest products
(at current prices)         </t>
  </si>
  <si>
    <t xml:space="preserve">Value of non-timber forest resources           </t>
  </si>
  <si>
    <t xml:space="preserve">Value of output of non-timber forest products
(at current prices)            </t>
  </si>
  <si>
    <t xml:space="preserve">Value of non-timber forest resources                </t>
  </si>
  <si>
    <t xml:space="preserve">Value of output of non-timber forest products
(at current prices)                </t>
  </si>
  <si>
    <t xml:space="preserve">Value of non-timber forest resources             </t>
  </si>
  <si>
    <t xml:space="preserve">Value of output of non-timber forest products
(at current prices)              </t>
  </si>
  <si>
    <t xml:space="preserve">Value of non-timber forest resources                  </t>
  </si>
  <si>
    <t>State wise value of non-timber forest resources service(Firewood+ NTFP) at constant prices</t>
  </si>
  <si>
    <t>Value of output of non-timber forest products
(at constant prices)</t>
  </si>
  <si>
    <t xml:space="preserve">Value of output of non-timber forest products
(at constant prices)  </t>
  </si>
  <si>
    <t xml:space="preserve">Value of output of non-timber forest products
(at constant prices)       </t>
  </si>
  <si>
    <t xml:space="preserve">Value of output of non-timber forest products
(at constant prices)         </t>
  </si>
  <si>
    <t xml:space="preserve">Value of output of non-timber forest products
(at constant prices)            </t>
  </si>
  <si>
    <t xml:space="preserve">Value of output of non-timber forest products
(at constant prices)                </t>
  </si>
  <si>
    <t xml:space="preserve">Value of output of non-timber forest products
(at constant prices)              </t>
  </si>
  <si>
    <t>Geographic Area
(in hectare)</t>
  </si>
  <si>
    <t>Timber Provisioning Service
(INR/ha/yr)</t>
  </si>
  <si>
    <t>NTFP Provisioning Service
(INR/ha/yr)</t>
  </si>
  <si>
    <t>State wise value of Carbon Retention service during the year 2015-16</t>
  </si>
  <si>
    <t>S. No.</t>
  </si>
  <si>
    <t>Above ground biomass</t>
  </si>
  <si>
    <t>Below ground biomass</t>
  </si>
  <si>
    <t>Dead wood</t>
  </si>
  <si>
    <t>Litter</t>
  </si>
  <si>
    <t>Soil Organic Carbon</t>
  </si>
  <si>
    <t>Total carbon stock</t>
  </si>
  <si>
    <t>Carbon Content</t>
  </si>
  <si>
    <t>Carbon Dioxide</t>
  </si>
  <si>
    <t>Value of Carbon Stock</t>
  </si>
  <si>
    <t>Value of Carbon Retention during the year 2015-16</t>
  </si>
  <si>
    <t>(AGB)</t>
  </si>
  <si>
    <t>(BGB)</t>
  </si>
  <si>
    <t>(in ‘000 tonnes)</t>
  </si>
  <si>
    <t>(SOC)</t>
  </si>
  <si>
    <t>(in tonnes)</t>
  </si>
  <si>
    <t>(in US$)</t>
  </si>
  <si>
    <t>(in INR)</t>
  </si>
  <si>
    <t>(INR in lakh)</t>
  </si>
  <si>
    <r>
      <t>(India's country-level social cost of a tCO</t>
    </r>
    <r>
      <rPr>
        <b/>
        <vertAlign val="subscript"/>
        <sz val="9"/>
        <color rgb="FFFFFFFF"/>
        <rFont val="Book Antiqua"/>
        <family val="1"/>
      </rPr>
      <t>2</t>
    </r>
    <r>
      <rPr>
        <b/>
        <sz val="9"/>
        <color rgb="FFFFFFFF"/>
        <rFont val="Book Antiqua"/>
        <family val="1"/>
      </rPr>
      <t xml:space="preserve"> = US$ 80)</t>
    </r>
  </si>
  <si>
    <t>(Exchange rate: 1 US$ = 66 INR)</t>
  </si>
  <si>
    <t>(after applying 3% rate of return)</t>
  </si>
  <si>
    <t>6=(1)+(2)+(3)+(4)+(5)</t>
  </si>
  <si>
    <t>8= (7) * 3.67)</t>
  </si>
  <si>
    <t>9=(80 * (8))</t>
  </si>
  <si>
    <t>10=(66 * (9))</t>
  </si>
  <si>
    <t>11=((10)* (3/100))</t>
  </si>
  <si>
    <t>(Exchange rate: 1 US$ = 51.16 INR)</t>
  </si>
  <si>
    <t>10=(51.16 * (9))</t>
  </si>
  <si>
    <t>State wise value of Carbon Retention service during the year 2017-18</t>
  </si>
  <si>
    <t>Value of Carbon Retention during the year 2017-18</t>
  </si>
  <si>
    <r>
      <t>(India's country-level social cost of a tCO</t>
    </r>
    <r>
      <rPr>
        <b/>
        <vertAlign val="subscript"/>
        <sz val="9"/>
        <color rgb="FFFFFFFF"/>
        <rFont val="Book Antiqua"/>
        <family val="1"/>
      </rPr>
      <t>2</t>
    </r>
    <r>
      <rPr>
        <b/>
        <sz val="9"/>
        <color rgb="FFFFFFFF"/>
        <rFont val="Book Antiqua"/>
        <family val="1"/>
      </rPr>
      <t xml:space="preserve"> = US$ 86)</t>
    </r>
  </si>
  <si>
    <t>(Exchange rate: 1 US$ = 65 INR)</t>
  </si>
  <si>
    <t>8= (Carbon content * 3.67)</t>
  </si>
  <si>
    <t>9=(86 * (8))</t>
  </si>
  <si>
    <r>
      <t>Notes: India's country-level social cost of a 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US$ 86 in the year 2017-18 and the average annual exchange rate of US$ to INR for the year was 65. A rate of 3% return has been assumed for estimating the value of carbon retention service.</t>
    </r>
  </si>
  <si>
    <t>Value of Carbon Retention during the year 2021</t>
  </si>
  <si>
    <t>10=(75.38 * (9))</t>
  </si>
  <si>
    <t>12=(11)/100000</t>
  </si>
  <si>
    <t>Dadra &amp; Nagar Haveli and Daman &amp; Diu</t>
  </si>
  <si>
    <t>Ladakh</t>
  </si>
  <si>
    <t>Note:</t>
  </si>
  <si>
    <r>
      <t>India's country-level social cost of a 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 the year 2019-20</t>
    </r>
  </si>
  <si>
    <t xml:space="preserve">Average annual exchange rate of US$ to INR for the year. </t>
  </si>
  <si>
    <t>A rate of 3% return has been assumed for estimating the value of carbon retention service.</t>
  </si>
  <si>
    <r>
      <t>India's country-level social cost of a 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 the year 2019-20</t>
    </r>
  </si>
  <si>
    <t>Carbon Retention Service (per hectare)</t>
  </si>
  <si>
    <t>State wise value of Carbon Retention service during the year 2019-20</t>
  </si>
  <si>
    <t>(at current price)</t>
  </si>
  <si>
    <t>(at constant price)</t>
  </si>
  <si>
    <t>( at constant price)</t>
  </si>
  <si>
    <r>
      <rPr>
        <b/>
        <sz val="9.5"/>
        <color rgb="FFFFFFFF"/>
        <rFont val="Cambria"/>
        <family val="1"/>
      </rPr>
      <t>States/UTs</t>
    </r>
  </si>
  <si>
    <r>
      <rPr>
        <b/>
        <sz val="9.5"/>
        <color rgb="FFFFFFFF"/>
        <rFont val="Cambria"/>
        <family val="1"/>
      </rPr>
      <t>Carbon Stock</t>
    </r>
  </si>
  <si>
    <r>
      <rPr>
        <b/>
        <sz val="9.5"/>
        <color rgb="FFFFFFFF"/>
        <rFont val="Cambria"/>
        <family val="1"/>
      </rPr>
      <t>Carbon Stock per hectare</t>
    </r>
  </si>
  <si>
    <r>
      <rPr>
        <b/>
        <sz val="9.5"/>
        <color rgb="FFFFFFFF"/>
        <rFont val="Cambria"/>
        <family val="1"/>
      </rPr>
      <t>Total</t>
    </r>
  </si>
  <si>
    <r>
      <rPr>
        <b/>
        <sz val="9.5"/>
        <color rgb="FFFFFFFF"/>
        <rFont val="Cambria"/>
        <family val="1"/>
      </rPr>
      <t>AGB</t>
    </r>
  </si>
  <si>
    <r>
      <rPr>
        <b/>
        <sz val="9.5"/>
        <color rgb="FFFFFFFF"/>
        <rFont val="Cambria"/>
        <family val="1"/>
      </rPr>
      <t>BGB</t>
    </r>
  </si>
  <si>
    <r>
      <rPr>
        <b/>
        <sz val="9.5"/>
        <color rgb="FFFFFFFF"/>
        <rFont val="Cambria"/>
        <family val="1"/>
      </rPr>
      <t>Dead Wood</t>
    </r>
  </si>
  <si>
    <r>
      <rPr>
        <b/>
        <sz val="9.5"/>
        <color rgb="FFFFFFFF"/>
        <rFont val="Cambria"/>
        <family val="1"/>
      </rPr>
      <t>Litter</t>
    </r>
  </si>
  <si>
    <r>
      <rPr>
        <b/>
        <sz val="9.5"/>
        <color rgb="FFFFFFFF"/>
        <rFont val="Cambria"/>
        <family val="1"/>
      </rPr>
      <t>SOC</t>
    </r>
  </si>
  <si>
    <r>
      <rPr>
        <b/>
        <i/>
        <sz val="9.5"/>
        <color rgb="FFFFFFFF"/>
        <rFont val="Cambria"/>
        <family val="1"/>
      </rPr>
      <t>'000 tonnes</t>
    </r>
  </si>
  <si>
    <r>
      <rPr>
        <b/>
        <i/>
        <sz val="9.5"/>
        <color rgb="FFFFFFFF"/>
        <rFont val="Cambria"/>
        <family val="1"/>
      </rPr>
      <t>per hectare stock in tonnes</t>
    </r>
  </si>
  <si>
    <t>Andaman and Nicobar Islands</t>
  </si>
  <si>
    <t>Dadra and Nagar Haveli &amp;
Daman and Diu</t>
  </si>
  <si>
    <t>Total</t>
  </si>
  <si>
    <t>Source: India State of Forest Report 2021
Note: *Biodiversity data have been collected from 8,500 sub-plots spread in all the States/UTs among sixteen type groups. The total number of species gives the observed number in these sub-plots.</t>
  </si>
  <si>
    <t>State wise recorded forest area, type of protection and growing stock, 2019-20</t>
  </si>
  <si>
    <r>
      <rPr>
        <b/>
        <sz val="11"/>
        <color rgb="FFFFFFFF"/>
        <rFont val="Cambria"/>
        <family val="1"/>
      </rPr>
      <t>States/UTs</t>
    </r>
  </si>
  <si>
    <r>
      <rPr>
        <b/>
        <sz val="11"/>
        <color rgb="FFFFFFFF"/>
        <rFont val="Cambria"/>
        <family val="1"/>
      </rPr>
      <t>Recorded Forest Area (RFA)</t>
    </r>
    <r>
      <rPr>
        <b/>
        <sz val="11"/>
        <rFont val="Cambria"/>
        <family val="1"/>
      </rPr>
      <t xml:space="preserve"> </t>
    </r>
  </si>
  <si>
    <r>
      <rPr>
        <b/>
        <sz val="11"/>
        <color rgb="FFFFFFFF"/>
        <rFont val="Cambria"/>
        <family val="1"/>
      </rPr>
      <t>Type of Protection</t>
    </r>
  </si>
  <si>
    <t>Growing Stock</t>
  </si>
  <si>
    <r>
      <rPr>
        <b/>
        <sz val="11"/>
        <color rgb="FFFFFFFF"/>
        <rFont val="Cambria"/>
        <family val="1"/>
      </rPr>
      <t>Reserved Forests (RF)</t>
    </r>
  </si>
  <si>
    <r>
      <rPr>
        <b/>
        <sz val="11"/>
        <color rgb="FFFFFFFF"/>
        <rFont val="Cambria"/>
        <family val="1"/>
      </rPr>
      <t>Volume of Growing Stock</t>
    </r>
  </si>
  <si>
    <r>
      <rPr>
        <b/>
        <sz val="11"/>
        <color rgb="FFFFFFFF"/>
        <rFont val="Cambria"/>
        <family val="1"/>
      </rPr>
      <t>Density of growing stock</t>
    </r>
  </si>
  <si>
    <r>
      <rPr>
        <b/>
        <i/>
        <sz val="11"/>
        <color rgb="FFFFFFFF"/>
        <rFont val="Cambria"/>
        <family val="1"/>
      </rPr>
      <t>sq km</t>
    </r>
  </si>
  <si>
    <r>
      <rPr>
        <b/>
        <i/>
        <sz val="11"/>
        <color rgb="FFFFFFFF"/>
        <rFont val="Cambria"/>
        <family val="1"/>
      </rPr>
      <t>% of
GA</t>
    </r>
  </si>
  <si>
    <t xml:space="preserve">sq km </t>
  </si>
  <si>
    <t>million
cum</t>
  </si>
  <si>
    <r>
      <rPr>
        <b/>
        <i/>
        <sz val="11"/>
        <color rgb="FFFFFFFF"/>
        <rFont val="Cambria"/>
        <family val="1"/>
      </rPr>
      <t>% share</t>
    </r>
  </si>
  <si>
    <r>
      <rPr>
        <b/>
        <i/>
        <sz val="11"/>
        <color rgb="FFFFFFFF"/>
        <rFont val="Cambria"/>
        <family val="1"/>
      </rPr>
      <t>cum/ha</t>
    </r>
  </si>
  <si>
    <r>
      <rPr>
        <b/>
        <sz val="11"/>
        <rFont val="Cambria"/>
        <family val="1"/>
      </rPr>
      <t>Andaman and Nicobar
Islands</t>
    </r>
  </si>
  <si>
    <t>Dadra and Nagar Haveli &amp; Daman and Diu</t>
  </si>
  <si>
    <t>Jammu &amp; Kashmir(Shapefile Area* 54624)</t>
  </si>
  <si>
    <t>Ladakh(Shapefile Area* 168055)</t>
  </si>
  <si>
    <t>Source: India State of Forest Report 2021, FSI, MoEFCC</t>
  </si>
  <si>
    <t>State/UT wise Distribution of Bamboo bearing area under different classes of Recorded Forest Area</t>
  </si>
  <si>
    <t>(in sq km)</t>
  </si>
  <si>
    <t>Pure Bamboo</t>
  </si>
  <si>
    <t>Dense</t>
  </si>
  <si>
    <t>Scattered</t>
  </si>
  <si>
    <t>Bamboo present but clumps completely hacked</t>
  </si>
  <si>
    <t>Regeneration crop</t>
  </si>
  <si>
    <t xml:space="preserve">Total </t>
  </si>
  <si>
    <t>Andaman &amp; Nicobar Islands*</t>
  </si>
  <si>
    <t>Total as per ISFR 2019</t>
  </si>
  <si>
    <t>Note: Information of bamboo bearing area for Chandigarh, Dadra &amp; Nagar Haveli and Daman &amp; Diu, Delhi, Lakshadweep, J&amp;K Ladakh and Puducherry is not given due to inadequate data.</t>
  </si>
  <si>
    <t>Total (ISFR 2019)</t>
  </si>
  <si>
    <t>Bamboo bearing area in  Recorded Forest in 2019-20</t>
  </si>
  <si>
    <t>State/UT wise number of estimated culms by soundness of culms in Recorded Forest Area</t>
  </si>
  <si>
    <t>State/UT</t>
  </si>
  <si>
    <t>Green Clums</t>
  </si>
  <si>
    <t>Dry Culms</t>
  </si>
  <si>
    <t>Decayed</t>
  </si>
  <si>
    <t>Note: The difference in the total number of culms from ISFR 2019 is due to the fact that the culms of Dadar &amp; Nagar Haveli is not included in ISFR 2021 due to inadequate area.</t>
  </si>
  <si>
    <t>(in million)</t>
  </si>
  <si>
    <t>ISFR 2021</t>
  </si>
  <si>
    <t>ISFR 2019</t>
  </si>
  <si>
    <t>Unclassed Forests**</t>
  </si>
  <si>
    <t>Source: India State of Forest Report, 2021, FSI, MoEFCC</t>
  </si>
  <si>
    <t>Geographic Area
(in hectare)*</t>
  </si>
  <si>
    <t>Above ground biomass (AGB)</t>
  </si>
  <si>
    <t>Below ground biomass (BGB)</t>
  </si>
  <si>
    <t>Soil Organic Carbon (SOC)</t>
  </si>
  <si>
    <t>7=(Total carbon stock * 1000)</t>
  </si>
  <si>
    <t>8= (7) * 3.67</t>
  </si>
  <si>
    <t>10=(65.04 * (9))</t>
  </si>
  <si>
    <t>Jammu &amp; Kashmir*</t>
  </si>
  <si>
    <t>Timber Provisioning Service
(INR/ha/yr)2</t>
  </si>
  <si>
    <t>Timber Provisioning Service
(INR/ha/yr)3</t>
  </si>
  <si>
    <t>Timber Provisioning Service
(INR/ha/yr)4</t>
  </si>
  <si>
    <t>Timber Provisioning Service
(INR/ha/yr)5</t>
  </si>
  <si>
    <t>Timber Provisioning Service
(INR/ha/yr)6</t>
  </si>
  <si>
    <t>Timber Provisioning Service
(INR/ha/yr)7</t>
  </si>
  <si>
    <t>NTFP Provisioning Service
(INR/ha/yr)2</t>
  </si>
  <si>
    <t>NTFP Provisioning Service
(INR/ha/yr)3</t>
  </si>
  <si>
    <t>NTFP Provisioning Service
(INR/ha/yr)4</t>
  </si>
  <si>
    <t>NTFP Provisioning Service
(INR/ha/yr)5</t>
  </si>
  <si>
    <t>NTFP Provisioning Service
(INR/ha/yr)6</t>
  </si>
  <si>
    <t>NTFP Provisioning Service
(INR/ha/yr)7</t>
  </si>
  <si>
    <t xml:space="preserve">Carbon Retention Service </t>
  </si>
  <si>
    <t>(per hectare)</t>
  </si>
  <si>
    <t>Ladakh*</t>
  </si>
  <si>
    <t>Annexure 6.2</t>
  </si>
  <si>
    <t>Annexure 6.3</t>
  </si>
  <si>
    <t>Annexure 6.4</t>
  </si>
  <si>
    <t>Annexure 6.5</t>
  </si>
  <si>
    <t>Annexure 6.6</t>
  </si>
  <si>
    <t>Annexure 6.8</t>
  </si>
  <si>
    <r>
      <t>(India's country-level social cost of a tCO</t>
    </r>
    <r>
      <rPr>
        <b/>
        <vertAlign val="subscript"/>
        <sz val="9"/>
        <color rgb="FFFFFFFF"/>
        <rFont val="Book Antiqua"/>
        <family val="1"/>
      </rPr>
      <t>2</t>
    </r>
    <r>
      <rPr>
        <b/>
        <sz val="9"/>
        <color rgb="FFFFFFFF"/>
        <rFont val="Book Antiqua"/>
        <family val="1"/>
      </rPr>
      <t xml:space="preserve"> = US$ 91)</t>
    </r>
  </si>
  <si>
    <t>9=(91 * (8))</t>
  </si>
  <si>
    <t>State wise value of non-timber forest resources service(Firewood+ NTFP) at current prices  (INR in lakh)</t>
  </si>
  <si>
    <t>Annexure 6.7</t>
  </si>
  <si>
    <r>
      <t>Notes: India's country-level social cost of a 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US$ 80 in the year 2015-16 and the average annual exchange rate of US$ to INR for the year 2011-12 was 51. A rate of 3% return has been assumed for estimating the value of carbon retention service</t>
    </r>
  </si>
  <si>
    <r>
      <t>Notes: India's country-level social cost of a 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US$ 80 in the year 2015-16 and the average annual exchange rate of US$ to INR for the year was 66. A rate of 3% return has been assumed for estimating the value of carbon retention service</t>
    </r>
  </si>
  <si>
    <r>
      <t>Notes: India's country-level social cost of a 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US$ 86 in the year 2017-18 and the average annual exchange rate of US$ to INR for the year 2011-12 was 51. A rate of 3% return has been assumed for estimating the value of carbon retention service.</t>
    </r>
  </si>
  <si>
    <t xml:space="preserve">Average annual exchange rate of US$ to INR for the year 2011-12. </t>
  </si>
  <si>
    <t>*Geographical Area and Carbon Retention Service per hectare combined for Jammu and Kashmir and Ladakh.</t>
  </si>
  <si>
    <r>
      <rPr>
        <b/>
        <sz val="11"/>
        <color rgb="FFFFFFFF"/>
        <rFont val="Cambria"/>
        <family val="1"/>
      </rPr>
      <t>Geographical Area (GA)</t>
    </r>
    <r>
      <rPr>
        <b/>
        <sz val="11"/>
        <rFont val="Cambria"/>
        <family val="1"/>
      </rPr>
      <t xml:space="preserve"> </t>
    </r>
  </si>
  <si>
    <t>*Area of Shapefile provided by Survey of India (August, 2021), Notified geographical areas for individual UTs from Sol are awaited.</t>
  </si>
  <si>
    <t>** Unclassed Forest includes all forest other than Reserve Forest and Protected Forest as reported by State/UTs Forest Departments.</t>
  </si>
  <si>
    <t>State/UTs</t>
  </si>
  <si>
    <t>Protected Forest (PF)</t>
  </si>
  <si>
    <t>Forest carbon stock and carbon stock per hectare in India 2019-20</t>
  </si>
  <si>
    <t>State wise forest cover in India</t>
  </si>
  <si>
    <t xml:space="preserve">(Area in Sq. Kms) </t>
  </si>
  <si>
    <t>VDF</t>
  </si>
  <si>
    <t>MDF</t>
  </si>
  <si>
    <t>OF</t>
  </si>
  <si>
    <t>Total Forest Cover</t>
  </si>
  <si>
    <t>Scrub</t>
  </si>
  <si>
    <t>UT of J&amp;K</t>
  </si>
  <si>
    <t>UT of Ladakh</t>
  </si>
  <si>
    <t>A &amp; N Islands</t>
  </si>
  <si>
    <t>Source: India State of Forest Report, FSI, MoEFCC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</si>
</sst>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b/>
      <sz val="10"/>
      <color rgb="FFFFFFFF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9"/>
      <color rgb="FFFFFFFF"/>
      <name val="Book Antiqua"/>
      <family val="1"/>
    </font>
    <font>
      <b/>
      <vertAlign val="subscript"/>
      <sz val="9"/>
      <color rgb="FFFFFFFF"/>
      <name val="Book Antiqua"/>
      <family val="1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vertAlign val="subscript"/>
      <sz val="11"/>
      <color theme="1"/>
      <name val="Calibri"/>
      <family val="2"/>
      <scheme val="minor"/>
    </font>
    <font>
      <b/>
      <sz val="9"/>
      <color theme="0"/>
      <name val="Book Antiqu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rgb="FF000000"/>
      <name val="Cambria"/>
      <family val="1"/>
    </font>
    <font>
      <b/>
      <sz val="11"/>
      <color rgb="FFFFFFFF"/>
      <name val="Cambria"/>
      <family val="1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b/>
      <sz val="9.5"/>
      <name val="Cambria"/>
      <family val="1"/>
    </font>
    <font>
      <b/>
      <sz val="9.5"/>
      <color rgb="FFFFFFFF"/>
      <name val="Cambria"/>
      <family val="1"/>
    </font>
    <font>
      <b/>
      <i/>
      <sz val="9.5"/>
      <name val="Cambria"/>
      <family val="1"/>
    </font>
    <font>
      <b/>
      <i/>
      <sz val="9.5"/>
      <color rgb="FFFFFFFF"/>
      <name val="Cambria"/>
      <family val="1"/>
    </font>
    <font>
      <sz val="1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1"/>
      <color theme="0"/>
      <name val="Cambria"/>
      <family val="1"/>
    </font>
    <font>
      <b/>
      <i/>
      <sz val="11"/>
      <name val="Cambria"/>
      <family val="1"/>
    </font>
    <font>
      <b/>
      <i/>
      <sz val="11"/>
      <color rgb="FFFFFFFF"/>
      <name val="Cambria"/>
      <family val="1"/>
    </font>
    <font>
      <b/>
      <sz val="10"/>
      <name val="Cambria"/>
      <family val="1"/>
    </font>
    <font>
      <b/>
      <sz val="10"/>
      <color rgb="FFFFFFFF"/>
      <name val="Cambria"/>
      <family val="1"/>
    </font>
    <font>
      <i/>
      <sz val="11"/>
      <color theme="1"/>
      <name val="Cambria"/>
      <family val="1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0497A"/>
        <bgColor rgb="FF000000"/>
      </patternFill>
    </fill>
    <fill>
      <patternFill patternType="solid">
        <fgColor rgb="FFCCC0DA"/>
        <bgColor rgb="FFCCC0DA"/>
      </patternFill>
    </fill>
    <fill>
      <patternFill patternType="solid">
        <fgColor rgb="FFE4DFEC"/>
        <bgColor rgb="FFE4DFEC"/>
      </patternFill>
    </fill>
    <fill>
      <patternFill patternType="solid">
        <fgColor rgb="FF31869B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3855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3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0" fillId="0" borderId="0" xfId="0" applyNumberFormat="1"/>
    <xf numFmtId="0" fontId="6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/>
    <xf numFmtId="164" fontId="7" fillId="0" borderId="0" xfId="0" applyNumberFormat="1" applyFont="1" applyFill="1" applyBorder="1"/>
    <xf numFmtId="164" fontId="3" fillId="0" borderId="0" xfId="0" applyNumberFormat="1" applyFont="1" applyFill="1" applyBorder="1"/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vertical="center"/>
    </xf>
    <xf numFmtId="3" fontId="3" fillId="6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right" vertical="center"/>
    </xf>
    <xf numFmtId="0" fontId="3" fillId="7" borderId="11" xfId="0" applyFont="1" applyFill="1" applyBorder="1" applyAlignment="1">
      <alignment vertical="center"/>
    </xf>
    <xf numFmtId="3" fontId="3" fillId="7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right" vertical="center"/>
    </xf>
    <xf numFmtId="0" fontId="3" fillId="6" borderId="11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right" vertical="center"/>
    </xf>
    <xf numFmtId="0" fontId="3" fillId="7" borderId="13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right" vertical="center"/>
    </xf>
    <xf numFmtId="0" fontId="2" fillId="6" borderId="14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10" fillId="10" borderId="1" xfId="0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vertical="center"/>
    </xf>
    <xf numFmtId="3" fontId="11" fillId="1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0" fontId="10" fillId="11" borderId="1" xfId="0" applyFont="1" applyFill="1" applyBorder="1" applyAlignment="1">
      <alignment vertical="center"/>
    </xf>
    <xf numFmtId="3" fontId="10" fillId="11" borderId="1" xfId="0" applyNumberFormat="1" applyFont="1" applyFill="1" applyBorder="1" applyAlignment="1">
      <alignment horizontal="right" vertical="center"/>
    </xf>
    <xf numFmtId="1" fontId="0" fillId="0" borderId="0" xfId="0" applyNumberFormat="1"/>
    <xf numFmtId="3" fontId="11" fillId="10" borderId="1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0" fillId="11" borderId="1" xfId="0" applyNumberFormat="1" applyFont="1" applyFill="1" applyBorder="1" applyAlignment="1">
      <alignment vertical="center"/>
    </xf>
    <xf numFmtId="0" fontId="10" fillId="1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11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11" fillId="1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10" fillId="0" borderId="19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Fill="1" applyBorder="1"/>
    <xf numFmtId="0" fontId="15" fillId="0" borderId="0" xfId="0" applyFont="1"/>
    <xf numFmtId="0" fontId="16" fillId="0" borderId="0" xfId="0" applyFont="1" applyFill="1" applyBorder="1"/>
    <xf numFmtId="0" fontId="15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20" fillId="12" borderId="20" xfId="0" applyFont="1" applyFill="1" applyBorder="1" applyAlignment="1">
      <alignment horizontal="left" vertical="top" wrapText="1" indent="1"/>
    </xf>
    <xf numFmtId="0" fontId="15" fillId="12" borderId="20" xfId="0" applyFont="1" applyFill="1" applyBorder="1" applyAlignment="1">
      <alignment horizontal="left" vertical="center" wrapText="1"/>
    </xf>
    <xf numFmtId="0" fontId="20" fillId="12" borderId="25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0" fontId="20" fillId="12" borderId="26" xfId="0" applyFont="1" applyFill="1" applyBorder="1" applyAlignment="1">
      <alignment horizontal="center" vertical="center" wrapText="1"/>
    </xf>
    <xf numFmtId="0" fontId="20" fillId="12" borderId="27" xfId="0" applyFont="1" applyFill="1" applyBorder="1" applyAlignment="1">
      <alignment horizontal="center" vertical="center" wrapText="1"/>
    </xf>
    <xf numFmtId="0" fontId="20" fillId="12" borderId="28" xfId="0" applyFont="1" applyFill="1" applyBorder="1" applyAlignment="1">
      <alignment horizontal="center" vertical="center" wrapText="1"/>
    </xf>
    <xf numFmtId="0" fontId="15" fillId="12" borderId="21" xfId="0" applyFont="1" applyFill="1" applyBorder="1" applyAlignment="1">
      <alignment horizontal="left" wrapText="1"/>
    </xf>
    <xf numFmtId="0" fontId="15" fillId="12" borderId="22" xfId="0" applyFont="1" applyFill="1" applyBorder="1" applyAlignment="1">
      <alignment horizontal="left" wrapText="1"/>
    </xf>
    <xf numFmtId="0" fontId="15" fillId="12" borderId="24" xfId="0" applyFont="1" applyFill="1" applyBorder="1" applyAlignment="1">
      <alignment horizontal="left" wrapText="1"/>
    </xf>
    <xf numFmtId="0" fontId="20" fillId="13" borderId="18" xfId="0" applyFont="1" applyFill="1" applyBorder="1" applyAlignment="1">
      <alignment horizontal="left" vertical="top" wrapText="1"/>
    </xf>
    <xf numFmtId="3" fontId="24" fillId="13" borderId="18" xfId="0" applyNumberFormat="1" applyFont="1" applyFill="1" applyBorder="1" applyAlignment="1">
      <alignment horizontal="right" vertical="top" wrapText="1"/>
    </xf>
    <xf numFmtId="2" fontId="25" fillId="13" borderId="18" xfId="0" applyNumberFormat="1" applyFont="1" applyFill="1" applyBorder="1" applyAlignment="1">
      <alignment horizontal="right" vertical="top" shrinkToFit="1"/>
    </xf>
    <xf numFmtId="0" fontId="20" fillId="13" borderId="1" xfId="0" applyFont="1" applyFill="1" applyBorder="1" applyAlignment="1">
      <alignment horizontal="left" vertical="top" wrapText="1"/>
    </xf>
    <xf numFmtId="3" fontId="24" fillId="13" borderId="1" xfId="0" applyNumberFormat="1" applyFont="1" applyFill="1" applyBorder="1" applyAlignment="1">
      <alignment horizontal="right" vertical="top" wrapText="1"/>
    </xf>
    <xf numFmtId="2" fontId="25" fillId="13" borderId="1" xfId="0" applyNumberFormat="1" applyFont="1" applyFill="1" applyBorder="1" applyAlignment="1">
      <alignment horizontal="right" vertical="top" shrinkToFit="1"/>
    </xf>
    <xf numFmtId="3" fontId="25" fillId="13" borderId="1" xfId="0" applyNumberFormat="1" applyFont="1" applyFill="1" applyBorder="1" applyAlignment="1">
      <alignment horizontal="right" vertical="top" shrinkToFit="1"/>
    </xf>
    <xf numFmtId="0" fontId="24" fillId="13" borderId="1" xfId="0" applyFont="1" applyFill="1" applyBorder="1" applyAlignment="1">
      <alignment horizontal="right" vertical="top" wrapText="1"/>
    </xf>
    <xf numFmtId="3" fontId="26" fillId="13" borderId="1" xfId="0" applyNumberFormat="1" applyFont="1" applyFill="1" applyBorder="1" applyAlignment="1">
      <alignment horizontal="right" vertical="top" shrinkToFit="1"/>
    </xf>
    <xf numFmtId="2" fontId="26" fillId="13" borderId="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left" vertical="top"/>
    </xf>
    <xf numFmtId="0" fontId="28" fillId="12" borderId="20" xfId="0" applyFont="1" applyFill="1" applyBorder="1" applyAlignment="1">
      <alignment horizontal="center" vertical="center" wrapText="1"/>
    </xf>
    <xf numFmtId="0" fontId="30" fillId="12" borderId="20" xfId="0" applyFont="1" applyFill="1" applyBorder="1" applyAlignment="1">
      <alignment horizontal="center" vertical="center" wrapText="1"/>
    </xf>
    <xf numFmtId="1" fontId="30" fillId="12" borderId="20" xfId="0" applyNumberFormat="1" applyFont="1" applyFill="1" applyBorder="1" applyAlignment="1">
      <alignment horizontal="center" vertical="center" wrapText="1"/>
    </xf>
    <xf numFmtId="2" fontId="18" fillId="12" borderId="20" xfId="0" applyNumberFormat="1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31" fillId="12" borderId="20" xfId="0" applyFont="1" applyFill="1" applyBorder="1" applyAlignment="1">
      <alignment horizontal="center" vertical="center" wrapText="1"/>
    </xf>
    <xf numFmtId="0" fontId="28" fillId="13" borderId="18" xfId="0" applyFont="1" applyFill="1" applyBorder="1" applyAlignment="1">
      <alignment horizontal="left" vertical="top" wrapText="1"/>
    </xf>
    <xf numFmtId="3" fontId="27" fillId="13" borderId="18" xfId="0" applyNumberFormat="1" applyFont="1" applyFill="1" applyBorder="1" applyAlignment="1">
      <alignment horizontal="right" vertical="top" wrapText="1"/>
    </xf>
    <xf numFmtId="2" fontId="18" fillId="13" borderId="18" xfId="0" applyNumberFormat="1" applyFont="1" applyFill="1" applyBorder="1" applyAlignment="1">
      <alignment horizontal="right" vertical="top" shrinkToFit="1"/>
    </xf>
    <xf numFmtId="2" fontId="15" fillId="13" borderId="18" xfId="0" applyNumberFormat="1" applyFont="1" applyFill="1" applyBorder="1" applyAlignment="1">
      <alignment horizontal="right" vertical="top" shrinkToFit="1"/>
    </xf>
    <xf numFmtId="0" fontId="28" fillId="13" borderId="1" xfId="0" applyFont="1" applyFill="1" applyBorder="1" applyAlignment="1">
      <alignment horizontal="left" vertical="top" wrapText="1"/>
    </xf>
    <xf numFmtId="3" fontId="18" fillId="13" borderId="1" xfId="0" applyNumberFormat="1" applyFont="1" applyFill="1" applyBorder="1" applyAlignment="1">
      <alignment horizontal="right" vertical="top" shrinkToFit="1"/>
    </xf>
    <xf numFmtId="2" fontId="18" fillId="13" borderId="1" xfId="0" applyNumberFormat="1" applyFont="1" applyFill="1" applyBorder="1" applyAlignment="1">
      <alignment horizontal="right" vertical="top" shrinkToFit="1"/>
    </xf>
    <xf numFmtId="3" fontId="27" fillId="13" borderId="1" xfId="0" applyNumberFormat="1" applyFont="1" applyFill="1" applyBorder="1" applyAlignment="1">
      <alignment horizontal="right" vertical="top" wrapText="1"/>
    </xf>
    <xf numFmtId="0" fontId="18" fillId="13" borderId="1" xfId="0" applyFont="1" applyFill="1" applyBorder="1" applyAlignment="1">
      <alignment horizontal="left" vertical="top" wrapText="1"/>
    </xf>
    <xf numFmtId="3" fontId="18" fillId="13" borderId="1" xfId="0" applyNumberFormat="1" applyFont="1" applyFill="1" applyBorder="1" applyAlignment="1">
      <alignment horizontal="right" vertical="center" shrinkToFit="1"/>
    </xf>
    <xf numFmtId="1" fontId="18" fillId="13" borderId="1" xfId="0" applyNumberFormat="1" applyFont="1" applyFill="1" applyBorder="1" applyAlignment="1">
      <alignment horizontal="right" vertical="center" shrinkToFit="1"/>
    </xf>
    <xf numFmtId="2" fontId="18" fillId="13" borderId="1" xfId="0" applyNumberFormat="1" applyFont="1" applyFill="1" applyBorder="1" applyAlignment="1">
      <alignment horizontal="right" vertical="center" shrinkToFit="1"/>
    </xf>
    <xf numFmtId="2" fontId="15" fillId="13" borderId="1" xfId="0" applyNumberFormat="1" applyFont="1" applyFill="1" applyBorder="1" applyAlignment="1">
      <alignment horizontal="right" vertical="center" shrinkToFit="1"/>
    </xf>
    <xf numFmtId="3" fontId="28" fillId="13" borderId="1" xfId="0" applyNumberFormat="1" applyFont="1" applyFill="1" applyBorder="1" applyAlignment="1">
      <alignment horizontal="right" vertical="top" wrapText="1"/>
    </xf>
    <xf numFmtId="1" fontId="16" fillId="13" borderId="1" xfId="0" applyNumberFormat="1" applyFont="1" applyFill="1" applyBorder="1" applyAlignment="1">
      <alignment horizontal="right" vertical="top" shrinkToFit="1"/>
    </xf>
    <xf numFmtId="2" fontId="16" fillId="13" borderId="1" xfId="0" applyNumberFormat="1" applyFont="1" applyFill="1" applyBorder="1" applyAlignment="1">
      <alignment horizontal="right" vertical="top" shrinkToFit="1"/>
    </xf>
    <xf numFmtId="1" fontId="18" fillId="0" borderId="0" xfId="0" applyNumberFormat="1" applyFont="1" applyFill="1" applyBorder="1" applyAlignment="1">
      <alignment horizontal="left" vertical="top"/>
    </xf>
    <xf numFmtId="10" fontId="18" fillId="0" borderId="0" xfId="0" applyNumberFormat="1" applyFont="1" applyFill="1" applyBorder="1" applyAlignment="1">
      <alignment horizontal="left" vertical="top"/>
    </xf>
    <xf numFmtId="0" fontId="29" fillId="12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/>
    <xf numFmtId="3" fontId="15" fillId="15" borderId="1" xfId="0" applyNumberFormat="1" applyFont="1" applyFill="1" applyBorder="1"/>
    <xf numFmtId="0" fontId="15" fillId="15" borderId="1" xfId="0" applyFont="1" applyFill="1" applyBorder="1" applyAlignment="1">
      <alignment wrapText="1"/>
    </xf>
    <xf numFmtId="0" fontId="29" fillId="14" borderId="1" xfId="0" applyFont="1" applyFill="1" applyBorder="1" applyAlignment="1">
      <alignment horizontal="center" vertical="center"/>
    </xf>
    <xf numFmtId="0" fontId="29" fillId="14" borderId="1" xfId="0" applyFont="1" applyFill="1" applyBorder="1" applyAlignment="1">
      <alignment horizontal="center" vertical="center" wrapText="1"/>
    </xf>
    <xf numFmtId="0" fontId="15" fillId="0" borderId="0" xfId="0" applyFont="1" applyBorder="1"/>
    <xf numFmtId="3" fontId="16" fillId="13" borderId="1" xfId="0" applyNumberFormat="1" applyFont="1" applyFill="1" applyBorder="1" applyAlignment="1">
      <alignment horizontal="right" vertical="top" shrinkToFit="1"/>
    </xf>
    <xf numFmtId="3" fontId="18" fillId="0" borderId="0" xfId="0" applyNumberFormat="1" applyFont="1" applyFill="1" applyBorder="1" applyAlignment="1">
      <alignment horizontal="left" vertical="top"/>
    </xf>
    <xf numFmtId="2" fontId="32" fillId="13" borderId="1" xfId="0" applyNumberFormat="1" applyFont="1" applyFill="1" applyBorder="1" applyAlignment="1">
      <alignment horizontal="right" vertical="top" shrinkToFit="1"/>
    </xf>
    <xf numFmtId="3" fontId="15" fillId="0" borderId="0" xfId="0" applyNumberFormat="1" applyFont="1"/>
    <xf numFmtId="3" fontId="14" fillId="15" borderId="1" xfId="0" applyNumberFormat="1" applyFont="1" applyFill="1" applyBorder="1"/>
    <xf numFmtId="2" fontId="15" fillId="0" borderId="0" xfId="0" applyNumberFormat="1" applyFont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3" fontId="28" fillId="2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6" fillId="0" borderId="0" xfId="0" applyFont="1" applyFill="1" applyBorder="1" applyAlignment="1">
      <alignment horizontal="right" vertical="center"/>
    </xf>
    <xf numFmtId="164" fontId="15" fillId="0" borderId="0" xfId="0" applyNumberFormat="1" applyFont="1" applyFill="1" applyBorder="1"/>
    <xf numFmtId="164" fontId="25" fillId="0" borderId="0" xfId="0" applyNumberFormat="1" applyFont="1" applyFill="1" applyBorder="1"/>
    <xf numFmtId="0" fontId="25" fillId="0" borderId="0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vertical="center"/>
    </xf>
    <xf numFmtId="3" fontId="25" fillId="0" borderId="1" xfId="0" applyNumberFormat="1" applyFont="1" applyFill="1" applyBorder="1"/>
    <xf numFmtId="3" fontId="25" fillId="0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/>
    <xf numFmtId="3" fontId="25" fillId="6" borderId="1" xfId="0" applyNumberFormat="1" applyFont="1" applyFill="1" applyBorder="1" applyAlignment="1">
      <alignment horizontal="right" vertical="center"/>
    </xf>
    <xf numFmtId="1" fontId="25" fillId="0" borderId="0" xfId="0" applyNumberFormat="1" applyFont="1" applyFill="1" applyBorder="1"/>
    <xf numFmtId="3" fontId="25" fillId="7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3" fontId="26" fillId="0" borderId="1" xfId="0" applyNumberFormat="1" applyFont="1" applyFill="1" applyBorder="1"/>
    <xf numFmtId="3" fontId="26" fillId="0" borderId="1" xfId="0" applyNumberFormat="1" applyFont="1" applyFill="1" applyBorder="1" applyAlignment="1">
      <alignment horizontal="right" vertical="center"/>
    </xf>
    <xf numFmtId="3" fontId="32" fillId="0" borderId="1" xfId="0" applyNumberFormat="1" applyFont="1" applyFill="1" applyBorder="1"/>
    <xf numFmtId="3" fontId="26" fillId="6" borderId="1" xfId="0" applyNumberFormat="1" applyFont="1" applyFill="1" applyBorder="1" applyAlignment="1">
      <alignment horizontal="right" vertical="center"/>
    </xf>
    <xf numFmtId="0" fontId="26" fillId="0" borderId="0" xfId="0" applyFont="1" applyFill="1" applyBorder="1"/>
    <xf numFmtId="0" fontId="2" fillId="6" borderId="3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8" fillId="9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3" fontId="0" fillId="0" borderId="0" xfId="0" applyNumberFormat="1"/>
    <xf numFmtId="0" fontId="17" fillId="12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/>
    <xf numFmtId="0" fontId="15" fillId="0" borderId="0" xfId="0" applyFont="1" applyAlignment="1">
      <alignment horizontal="left"/>
    </xf>
    <xf numFmtId="0" fontId="15" fillId="13" borderId="18" xfId="0" applyFont="1" applyFill="1" applyBorder="1" applyAlignment="1">
      <alignment horizontal="center"/>
    </xf>
    <xf numFmtId="3" fontId="15" fillId="13" borderId="18" xfId="0" applyNumberFormat="1" applyFont="1" applyFill="1" applyBorder="1"/>
    <xf numFmtId="0" fontId="15" fillId="13" borderId="1" xfId="0" applyFont="1" applyFill="1" applyBorder="1" applyAlignment="1">
      <alignment horizontal="center"/>
    </xf>
    <xf numFmtId="3" fontId="15" fillId="13" borderId="1" xfId="0" applyNumberFormat="1" applyFont="1" applyFill="1" applyBorder="1"/>
    <xf numFmtId="0" fontId="15" fillId="13" borderId="1" xfId="0" applyFont="1" applyFill="1" applyBorder="1" applyAlignment="1">
      <alignment horizontal="left"/>
    </xf>
    <xf numFmtId="165" fontId="15" fillId="13" borderId="1" xfId="0" applyNumberFormat="1" applyFont="1" applyFill="1" applyBorder="1"/>
    <xf numFmtId="3" fontId="14" fillId="13" borderId="1" xfId="0" applyNumberFormat="1" applyFont="1" applyFill="1" applyBorder="1"/>
    <xf numFmtId="0" fontId="34" fillId="0" borderId="0" xfId="0" applyFont="1"/>
    <xf numFmtId="0" fontId="14" fillId="13" borderId="1" xfId="0" applyFont="1" applyFill="1" applyBorder="1" applyAlignment="1">
      <alignment horizontal="left"/>
    </xf>
    <xf numFmtId="165" fontId="15" fillId="13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left"/>
    </xf>
    <xf numFmtId="0" fontId="15" fillId="13" borderId="1" xfId="0" applyFont="1" applyFill="1" applyBorder="1" applyAlignment="1">
      <alignment horizontal="center" vertical="top"/>
    </xf>
    <xf numFmtId="0" fontId="15" fillId="13" borderId="1" xfId="0" applyFont="1" applyFill="1" applyBorder="1" applyAlignment="1">
      <alignment horizontal="left" vertical="top" wrapText="1"/>
    </xf>
    <xf numFmtId="0" fontId="15" fillId="13" borderId="18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3" fontId="18" fillId="13" borderId="1" xfId="0" applyNumberFormat="1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horizontal="left" vertical="top" wrapText="1" indent="3"/>
    </xf>
    <xf numFmtId="0" fontId="28" fillId="0" borderId="0" xfId="0" applyFont="1" applyFill="1" applyBorder="1" applyAlignment="1">
      <alignment horizontal="center" vertical="top" wrapText="1"/>
    </xf>
    <xf numFmtId="0" fontId="28" fillId="12" borderId="20" xfId="0" applyFont="1" applyFill="1" applyBorder="1" applyAlignment="1">
      <alignment horizontal="center" vertical="center" wrapText="1"/>
    </xf>
    <xf numFmtId="0" fontId="29" fillId="12" borderId="20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/>
    </xf>
    <xf numFmtId="0" fontId="15" fillId="15" borderId="16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29" fillId="14" borderId="1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/>
    </xf>
    <xf numFmtId="3" fontId="15" fillId="15" borderId="4" xfId="0" applyNumberFormat="1" applyFont="1" applyFill="1" applyBorder="1" applyAlignment="1">
      <alignment horizontal="center"/>
    </xf>
    <xf numFmtId="3" fontId="15" fillId="15" borderId="16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29" fillId="14" borderId="1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/>
    </xf>
    <xf numFmtId="0" fontId="14" fillId="15" borderId="16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/>
    </xf>
    <xf numFmtId="0" fontId="20" fillId="12" borderId="21" xfId="0" applyFont="1" applyFill="1" applyBorder="1" applyAlignment="1">
      <alignment horizontal="center" vertical="top" wrapText="1"/>
    </xf>
    <xf numFmtId="0" fontId="20" fillId="12" borderId="22" xfId="0" applyFont="1" applyFill="1" applyBorder="1" applyAlignment="1">
      <alignment horizontal="center" vertical="top" wrapText="1"/>
    </xf>
    <xf numFmtId="0" fontId="20" fillId="12" borderId="23" xfId="0" applyFont="1" applyFill="1" applyBorder="1" applyAlignment="1">
      <alignment horizontal="center" vertical="top" wrapText="1"/>
    </xf>
    <xf numFmtId="0" fontId="20" fillId="12" borderId="24" xfId="0" applyFont="1" applyFill="1" applyBorder="1" applyAlignment="1">
      <alignment horizontal="center" vertical="top" wrapText="1"/>
    </xf>
    <xf numFmtId="0" fontId="22" fillId="12" borderId="21" xfId="0" applyFont="1" applyFill="1" applyBorder="1" applyAlignment="1">
      <alignment horizontal="left" vertical="top" wrapText="1" indent="2"/>
    </xf>
    <xf numFmtId="0" fontId="22" fillId="12" borderId="24" xfId="0" applyFont="1" applyFill="1" applyBorder="1" applyAlignment="1">
      <alignment horizontal="left" vertical="top" wrapText="1" indent="2"/>
    </xf>
    <xf numFmtId="0" fontId="22" fillId="12" borderId="26" xfId="0" applyFont="1" applyFill="1" applyBorder="1" applyAlignment="1">
      <alignment horizontal="center" vertical="top" wrapText="1"/>
    </xf>
    <xf numFmtId="0" fontId="22" fillId="12" borderId="29" xfId="0" applyFont="1" applyFill="1" applyBorder="1" applyAlignment="1">
      <alignment horizontal="center" vertical="top" wrapText="1"/>
    </xf>
    <xf numFmtId="0" fontId="22" fillId="12" borderId="30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9" borderId="1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top" wrapText="1"/>
    </xf>
    <xf numFmtId="0" fontId="13" fillId="9" borderId="1" xfId="0" applyFont="1" applyFill="1" applyBorder="1" applyAlignment="1">
      <alignment horizontal="center" vertical="center" wrapText="1"/>
    </xf>
    <xf numFmtId="0" fontId="29" fillId="16" borderId="1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top"/>
    </xf>
  </cellXfs>
  <cellStyles count="1">
    <cellStyle name="Normal" xfId="0" builtinId="0"/>
  </cellStyles>
  <dxfs count="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name val="Cambria"/>
        <family val="1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ambria"/>
        <family val="1"/>
        <scheme val="none"/>
      </font>
      <numFmt numFmtId="3" formatCode="#,##0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0"/>
        <name val="Cambria"/>
        <family val="1"/>
        <scheme val="none"/>
      </font>
      <numFmt numFmtId="3" formatCode="#,##0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0"/>
        <name val="Cambria"/>
        <family val="1"/>
        <scheme val="none"/>
      </font>
      <numFmt numFmtId="3" formatCode="#,##0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0"/>
        <name val="Cambria"/>
        <family val="1"/>
        <scheme val="none"/>
      </font>
      <numFmt numFmtId="3" formatCode="#,##0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0"/>
        <name val="Cambria"/>
        <family val="1"/>
        <scheme val="none"/>
      </font>
      <numFmt numFmtId="3" formatCode="#,##0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0"/>
        <name val="Cambria"/>
        <family val="1"/>
        <scheme val="none"/>
      </font>
      <numFmt numFmtId="3" formatCode="#,##0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numFmt numFmtId="3" formatCode="#,##0"/>
      <fill>
        <patternFill patternType="none">
          <fgColor rgb="FF000000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0"/>
        <name val="Cambria"/>
        <family val="1"/>
        <scheme val="none"/>
      </font>
      <numFmt numFmtId="3" formatCode="#,##0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name val="Cambria"/>
        <family val="1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Book Antiqua"/>
        <family val="1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Cambria"/>
        <family val="1"/>
        <scheme val="none"/>
      </font>
      <fill>
        <patternFill patternType="none"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mbria"/>
        <family val="1"/>
        <scheme val="none"/>
      </font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mbria"/>
        <family val="1"/>
        <scheme val="none"/>
      </font>
      <fill>
        <patternFill patternType="solid">
          <fgColor rgb="FF000000"/>
          <bgColor rgb="FF60497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family val="1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mbria"/>
        <family val="1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mbria"/>
        <family val="1"/>
        <scheme val="none"/>
      </font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CCC0DA"/>
          <bgColor rgb="FFCCC0DA"/>
        </patternFill>
      </fill>
    </dxf>
    <dxf>
      <fill>
        <patternFill patternType="solid">
          <fgColor rgb="FFCCC0DA"/>
          <bgColor rgb="FFCCC0DA"/>
        </patternFill>
      </fill>
    </dxf>
    <dxf>
      <font>
        <b/>
        <color rgb="FFFFFFFF"/>
      </font>
      <fill>
        <patternFill patternType="solid">
          <fgColor rgb="FF8064A2"/>
          <bgColor rgb="FF8064A2"/>
        </patternFill>
      </fill>
    </dxf>
    <dxf>
      <font>
        <b/>
        <color rgb="FFFFFFFF"/>
      </font>
      <fill>
        <patternFill patternType="solid">
          <fgColor rgb="FF8064A2"/>
          <bgColor rgb="FF8064A2"/>
        </patternFill>
      </fill>
    </dxf>
    <dxf>
      <font>
        <b/>
        <color rgb="FFFFFFFF"/>
      </font>
      <fill>
        <patternFill patternType="solid">
          <fgColor rgb="FF8064A2"/>
          <bgColor rgb="FF8064A2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8064A2"/>
          <bgColor rgb="FF8064A2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E4DFEC"/>
          <bgColor rgb="FFE4DFEC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12 2" pivot="0" count="7" xr9:uid="{00000000-0012-0000-FFFF-FFFF20000000}">
      <tableStyleElement type="wholeTable" dxfId="113"/>
      <tableStyleElement type="headerRow" dxfId="112"/>
      <tableStyleElement type="totalRow" dxfId="111"/>
      <tableStyleElement type="firstColumn" dxfId="110"/>
      <tableStyleElement type="lastColumn" dxfId="109"/>
      <tableStyleElement type="firstRowStripe" dxfId="108"/>
      <tableStyleElement type="firstColumnStripe" dxfId="10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vironement%20Unit%20Work\EnviStats%20Related\ES%20Vol%20II%20related\ES%20II%202022\Forest\Forest%20Annexure%2005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EnviStats%20II%202022%20Chapter-Forests/carbon%20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nt"/>
      <sheetName val="Carbon Stock"/>
      <sheetName val="Change Matrix"/>
      <sheetName val="Forest Cover"/>
      <sheetName val="Statewise total carbon stock 21"/>
      <sheetName val="Statewise Forest Cover 2019"/>
      <sheetName val="Statewise Forest Cover 202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Andhra Pradesh</v>
          </cell>
          <cell r="C5">
            <v>162968</v>
          </cell>
          <cell r="D5">
            <v>1994</v>
          </cell>
          <cell r="E5">
            <v>11929</v>
          </cell>
          <cell r="F5">
            <v>13861</v>
          </cell>
          <cell r="G5">
            <v>29784</v>
          </cell>
          <cell r="H5">
            <v>18.28</v>
          </cell>
          <cell r="I5">
            <v>647</v>
          </cell>
          <cell r="J5">
            <v>2.2200000000000002</v>
          </cell>
          <cell r="K5">
            <v>8276</v>
          </cell>
        </row>
        <row r="6">
          <cell r="B6" t="str">
            <v>Arunachal Pradesh</v>
          </cell>
          <cell r="C6">
            <v>83743</v>
          </cell>
          <cell r="D6">
            <v>21058</v>
          </cell>
          <cell r="E6">
            <v>30176</v>
          </cell>
          <cell r="F6">
            <v>15197</v>
          </cell>
          <cell r="G6">
            <v>66431</v>
          </cell>
          <cell r="H6">
            <v>79.33</v>
          </cell>
          <cell r="I6">
            <v>-257</v>
          </cell>
          <cell r="J6">
            <v>-0.39</v>
          </cell>
          <cell r="K6">
            <v>797</v>
          </cell>
        </row>
        <row r="7">
          <cell r="B7" t="str">
            <v>Assam</v>
          </cell>
          <cell r="C7">
            <v>78438</v>
          </cell>
          <cell r="D7">
            <v>3017</v>
          </cell>
          <cell r="E7">
            <v>9991</v>
          </cell>
          <cell r="F7">
            <v>15304</v>
          </cell>
          <cell r="G7">
            <v>28312</v>
          </cell>
          <cell r="H7">
            <v>36.090000000000003</v>
          </cell>
          <cell r="I7">
            <v>-15</v>
          </cell>
          <cell r="J7">
            <v>-0.05</v>
          </cell>
          <cell r="K7">
            <v>228</v>
          </cell>
        </row>
        <row r="8">
          <cell r="B8" t="str">
            <v>Bihar</v>
          </cell>
          <cell r="C8">
            <v>94163</v>
          </cell>
          <cell r="D8">
            <v>333</v>
          </cell>
          <cell r="E8">
            <v>3286</v>
          </cell>
          <cell r="F8">
            <v>3762</v>
          </cell>
          <cell r="G8">
            <v>7381</v>
          </cell>
          <cell r="H8">
            <v>7.84</v>
          </cell>
          <cell r="I8">
            <v>75</v>
          </cell>
          <cell r="J8">
            <v>1.03</v>
          </cell>
          <cell r="K8">
            <v>236</v>
          </cell>
        </row>
        <row r="9">
          <cell r="B9" t="str">
            <v>Chhattisgarh</v>
          </cell>
          <cell r="C9">
            <v>135192</v>
          </cell>
          <cell r="D9">
            <v>7068</v>
          </cell>
          <cell r="E9">
            <v>32279</v>
          </cell>
          <cell r="F9">
            <v>16370</v>
          </cell>
          <cell r="G9">
            <v>55717</v>
          </cell>
          <cell r="H9">
            <v>41.21</v>
          </cell>
          <cell r="I9">
            <v>106</v>
          </cell>
          <cell r="J9">
            <v>0.19</v>
          </cell>
          <cell r="K9">
            <v>615</v>
          </cell>
        </row>
        <row r="10">
          <cell r="B10" t="str">
            <v>Delhi</v>
          </cell>
          <cell r="C10">
            <v>1483</v>
          </cell>
          <cell r="D10">
            <v>6.72</v>
          </cell>
          <cell r="E10">
            <v>56.6</v>
          </cell>
          <cell r="F10">
            <v>131.68</v>
          </cell>
          <cell r="G10">
            <v>195</v>
          </cell>
          <cell r="H10">
            <v>13.15</v>
          </cell>
          <cell r="I10">
            <v>-0.44</v>
          </cell>
          <cell r="J10">
            <v>-0.23</v>
          </cell>
          <cell r="K10">
            <v>0.38</v>
          </cell>
        </row>
        <row r="11">
          <cell r="B11" t="str">
            <v>Goa</v>
          </cell>
          <cell r="C11">
            <v>3702</v>
          </cell>
          <cell r="D11">
            <v>538</v>
          </cell>
          <cell r="E11">
            <v>576</v>
          </cell>
          <cell r="F11">
            <v>1130</v>
          </cell>
          <cell r="G11">
            <v>2244</v>
          </cell>
          <cell r="H11">
            <v>60.62</v>
          </cell>
          <cell r="I11">
            <v>7</v>
          </cell>
          <cell r="J11">
            <v>0.31</v>
          </cell>
          <cell r="K11">
            <v>0</v>
          </cell>
        </row>
        <row r="12">
          <cell r="B12" t="str">
            <v>Gujarat</v>
          </cell>
          <cell r="C12">
            <v>196244</v>
          </cell>
          <cell r="D12">
            <v>378</v>
          </cell>
          <cell r="E12">
            <v>5032</v>
          </cell>
          <cell r="F12">
            <v>9516</v>
          </cell>
          <cell r="G12">
            <v>14926</v>
          </cell>
          <cell r="H12">
            <v>7.61</v>
          </cell>
          <cell r="I12">
            <v>69</v>
          </cell>
          <cell r="J12">
            <v>0.46</v>
          </cell>
          <cell r="K12">
            <v>2828</v>
          </cell>
        </row>
        <row r="13">
          <cell r="B13" t="str">
            <v>Haryana</v>
          </cell>
          <cell r="C13">
            <v>44212</v>
          </cell>
          <cell r="D13">
            <v>28</v>
          </cell>
          <cell r="E13">
            <v>445</v>
          </cell>
          <cell r="F13">
            <v>1130</v>
          </cell>
          <cell r="G13">
            <v>1603</v>
          </cell>
          <cell r="H13">
            <v>3.63</v>
          </cell>
          <cell r="I13">
            <v>1</v>
          </cell>
          <cell r="J13">
            <v>0.06</v>
          </cell>
          <cell r="K13">
            <v>159</v>
          </cell>
        </row>
        <row r="14">
          <cell r="B14" t="str">
            <v>Himachal Pradesh</v>
          </cell>
          <cell r="C14">
            <v>55673</v>
          </cell>
          <cell r="D14">
            <v>3163</v>
          </cell>
          <cell r="E14">
            <v>7100</v>
          </cell>
          <cell r="F14">
            <v>5180</v>
          </cell>
          <cell r="G14">
            <v>15443</v>
          </cell>
          <cell r="H14">
            <v>27.73</v>
          </cell>
          <cell r="I14">
            <v>9</v>
          </cell>
          <cell r="J14">
            <v>0.06</v>
          </cell>
          <cell r="K14">
            <v>322</v>
          </cell>
        </row>
        <row r="15">
          <cell r="B15" t="str">
            <v>Jharkhand</v>
          </cell>
          <cell r="C15">
            <v>79716</v>
          </cell>
          <cell r="D15">
            <v>2601</v>
          </cell>
          <cell r="E15">
            <v>9689</v>
          </cell>
          <cell r="F15">
            <v>11431</v>
          </cell>
          <cell r="G15">
            <v>23721</v>
          </cell>
          <cell r="H15">
            <v>29.76</v>
          </cell>
          <cell r="I15">
            <v>110</v>
          </cell>
          <cell r="J15">
            <v>0.47</v>
          </cell>
          <cell r="K15">
            <v>584</v>
          </cell>
        </row>
        <row r="16">
          <cell r="B16" t="str">
            <v>Karnataka</v>
          </cell>
          <cell r="C16">
            <v>191791</v>
          </cell>
          <cell r="D16">
            <v>4533</v>
          </cell>
          <cell r="E16">
            <v>20985</v>
          </cell>
          <cell r="F16">
            <v>13212</v>
          </cell>
          <cell r="G16">
            <v>38730</v>
          </cell>
          <cell r="H16">
            <v>20.190000000000001</v>
          </cell>
          <cell r="I16">
            <v>155</v>
          </cell>
          <cell r="J16">
            <v>0.4</v>
          </cell>
          <cell r="K16">
            <v>4611</v>
          </cell>
        </row>
        <row r="17">
          <cell r="B17" t="str">
            <v>Kerala</v>
          </cell>
          <cell r="C17">
            <v>38852</v>
          </cell>
          <cell r="D17">
            <v>1944</v>
          </cell>
          <cell r="E17">
            <v>9472</v>
          </cell>
          <cell r="F17">
            <v>9837</v>
          </cell>
          <cell r="G17">
            <v>21253</v>
          </cell>
          <cell r="H17">
            <v>54.7</v>
          </cell>
          <cell r="I17">
            <v>109</v>
          </cell>
          <cell r="J17">
            <v>0.52</v>
          </cell>
          <cell r="K17">
            <v>30</v>
          </cell>
        </row>
        <row r="18">
          <cell r="B18" t="str">
            <v>Madhya Pradesh</v>
          </cell>
          <cell r="C18">
            <v>308252</v>
          </cell>
          <cell r="D18">
            <v>6665</v>
          </cell>
          <cell r="E18">
            <v>34209</v>
          </cell>
          <cell r="F18">
            <v>36619</v>
          </cell>
          <cell r="G18">
            <v>77493</v>
          </cell>
          <cell r="H18">
            <v>25.14</v>
          </cell>
          <cell r="I18">
            <v>11</v>
          </cell>
          <cell r="J18">
            <v>0.01</v>
          </cell>
          <cell r="K18">
            <v>5457</v>
          </cell>
        </row>
        <row r="19">
          <cell r="B19" t="str">
            <v>Maharashtra</v>
          </cell>
          <cell r="C19">
            <v>307713</v>
          </cell>
          <cell r="D19">
            <v>8734</v>
          </cell>
          <cell r="E19">
            <v>20589</v>
          </cell>
          <cell r="F19">
            <v>21475</v>
          </cell>
          <cell r="G19">
            <v>50798</v>
          </cell>
          <cell r="H19">
            <v>16.510000000000002</v>
          </cell>
          <cell r="I19">
            <v>20</v>
          </cell>
          <cell r="J19">
            <v>0.04</v>
          </cell>
          <cell r="K19">
            <v>4247</v>
          </cell>
        </row>
        <row r="20">
          <cell r="B20" t="str">
            <v>Manipur</v>
          </cell>
          <cell r="C20">
            <v>22327</v>
          </cell>
          <cell r="D20">
            <v>905</v>
          </cell>
          <cell r="E20">
            <v>6228</v>
          </cell>
          <cell r="F20">
            <v>9465</v>
          </cell>
          <cell r="G20">
            <v>16598</v>
          </cell>
          <cell r="H20">
            <v>74.34</v>
          </cell>
          <cell r="I20">
            <v>-249</v>
          </cell>
          <cell r="J20">
            <v>-1.48</v>
          </cell>
          <cell r="K20">
            <v>1215</v>
          </cell>
        </row>
        <row r="21">
          <cell r="B21" t="str">
            <v>Meghalaya</v>
          </cell>
          <cell r="C21">
            <v>22429</v>
          </cell>
          <cell r="D21">
            <v>560</v>
          </cell>
          <cell r="E21">
            <v>9160</v>
          </cell>
          <cell r="F21">
            <v>7326</v>
          </cell>
          <cell r="G21">
            <v>17046</v>
          </cell>
          <cell r="H21">
            <v>76</v>
          </cell>
          <cell r="I21">
            <v>-73</v>
          </cell>
          <cell r="J21">
            <v>-0.43</v>
          </cell>
          <cell r="K21">
            <v>663</v>
          </cell>
        </row>
        <row r="22">
          <cell r="B22" t="str">
            <v>Mizoram</v>
          </cell>
          <cell r="C22">
            <v>21081</v>
          </cell>
          <cell r="D22">
            <v>157</v>
          </cell>
          <cell r="E22">
            <v>5715</v>
          </cell>
          <cell r="F22">
            <v>11948</v>
          </cell>
          <cell r="G22">
            <v>17820</v>
          </cell>
          <cell r="H22">
            <v>84.53</v>
          </cell>
          <cell r="I22">
            <v>-186</v>
          </cell>
          <cell r="J22">
            <v>-1.03</v>
          </cell>
          <cell r="K22">
            <v>1</v>
          </cell>
        </row>
        <row r="23">
          <cell r="B23" t="str">
            <v>Nagaland</v>
          </cell>
          <cell r="C23">
            <v>16579</v>
          </cell>
          <cell r="D23">
            <v>1272</v>
          </cell>
          <cell r="E23">
            <v>4449</v>
          </cell>
          <cell r="F23">
            <v>6530</v>
          </cell>
          <cell r="G23">
            <v>12251</v>
          </cell>
          <cell r="H23">
            <v>73.900000000000006</v>
          </cell>
          <cell r="I23">
            <v>-235</v>
          </cell>
          <cell r="J23">
            <v>-1.88</v>
          </cell>
          <cell r="K23">
            <v>824</v>
          </cell>
        </row>
        <row r="24">
          <cell r="B24" t="str">
            <v>Odisha</v>
          </cell>
          <cell r="C24">
            <v>155707</v>
          </cell>
          <cell r="D24">
            <v>7213</v>
          </cell>
          <cell r="E24">
            <v>20995</v>
          </cell>
          <cell r="F24">
            <v>23948</v>
          </cell>
          <cell r="G24">
            <v>52156</v>
          </cell>
          <cell r="H24">
            <v>33.5</v>
          </cell>
          <cell r="I24">
            <v>537</v>
          </cell>
          <cell r="J24">
            <v>1.04</v>
          </cell>
          <cell r="K24">
            <v>4924</v>
          </cell>
        </row>
        <row r="25">
          <cell r="B25" t="str">
            <v>Punjab</v>
          </cell>
          <cell r="C25">
            <v>50362</v>
          </cell>
          <cell r="D25">
            <v>11</v>
          </cell>
          <cell r="E25">
            <v>793</v>
          </cell>
          <cell r="F25">
            <v>1043</v>
          </cell>
          <cell r="G25">
            <v>1847</v>
          </cell>
          <cell r="H25">
            <v>3.67</v>
          </cell>
          <cell r="I25">
            <v>-2</v>
          </cell>
          <cell r="J25">
            <v>-0.11</v>
          </cell>
          <cell r="K25">
            <v>34</v>
          </cell>
        </row>
        <row r="26">
          <cell r="B26" t="str">
            <v>Rajasthan</v>
          </cell>
          <cell r="C26">
            <v>342239</v>
          </cell>
          <cell r="D26">
            <v>78</v>
          </cell>
          <cell r="E26">
            <v>4369</v>
          </cell>
          <cell r="F26">
            <v>12208</v>
          </cell>
          <cell r="G26">
            <v>16655</v>
          </cell>
          <cell r="H26">
            <v>4.87</v>
          </cell>
          <cell r="I26">
            <v>25</v>
          </cell>
          <cell r="J26">
            <v>0.15</v>
          </cell>
          <cell r="K26">
            <v>4809</v>
          </cell>
        </row>
        <row r="27">
          <cell r="B27" t="str">
            <v>Sikkim</v>
          </cell>
          <cell r="C27">
            <v>7096</v>
          </cell>
          <cell r="D27">
            <v>1102</v>
          </cell>
          <cell r="E27">
            <v>1551</v>
          </cell>
          <cell r="F27">
            <v>688</v>
          </cell>
          <cell r="G27">
            <v>3341</v>
          </cell>
          <cell r="H27">
            <v>47.08</v>
          </cell>
          <cell r="I27">
            <v>-1</v>
          </cell>
          <cell r="J27">
            <v>-0.03</v>
          </cell>
          <cell r="K27">
            <v>296</v>
          </cell>
        </row>
        <row r="28">
          <cell r="B28" t="str">
            <v>Tamil Nadu</v>
          </cell>
          <cell r="C28">
            <v>130060</v>
          </cell>
          <cell r="D28">
            <v>3593</v>
          </cell>
          <cell r="E28">
            <v>11034</v>
          </cell>
          <cell r="F28">
            <v>11792</v>
          </cell>
          <cell r="G28">
            <v>26419</v>
          </cell>
          <cell r="H28">
            <v>20.309999999999999</v>
          </cell>
          <cell r="I28">
            <v>55</v>
          </cell>
          <cell r="J28">
            <v>0.21</v>
          </cell>
          <cell r="K28">
            <v>758</v>
          </cell>
        </row>
        <row r="29">
          <cell r="B29" t="str">
            <v>Telangana</v>
          </cell>
          <cell r="C29">
            <v>112077</v>
          </cell>
          <cell r="D29">
            <v>1624</v>
          </cell>
          <cell r="E29">
            <v>9119</v>
          </cell>
          <cell r="F29">
            <v>10471</v>
          </cell>
          <cell r="G29">
            <v>21214</v>
          </cell>
          <cell r="H29">
            <v>18.93</v>
          </cell>
          <cell r="I29">
            <v>632</v>
          </cell>
          <cell r="J29">
            <v>3.07</v>
          </cell>
          <cell r="K29">
            <v>2911</v>
          </cell>
        </row>
        <row r="30">
          <cell r="B30" t="str">
            <v>Tripura</v>
          </cell>
          <cell r="C30">
            <v>10486</v>
          </cell>
          <cell r="D30">
            <v>647</v>
          </cell>
          <cell r="E30">
            <v>5212</v>
          </cell>
          <cell r="F30">
            <v>1863</v>
          </cell>
          <cell r="G30">
            <v>7722</v>
          </cell>
          <cell r="H30">
            <v>73.64</v>
          </cell>
          <cell r="I30">
            <v>-4</v>
          </cell>
          <cell r="J30">
            <v>-0.05</v>
          </cell>
          <cell r="K30">
            <v>33</v>
          </cell>
        </row>
        <row r="31">
          <cell r="B31" t="str">
            <v>Uttar Pradesh</v>
          </cell>
          <cell r="C31">
            <v>240928</v>
          </cell>
          <cell r="D31">
            <v>2627</v>
          </cell>
          <cell r="E31">
            <v>4029</v>
          </cell>
          <cell r="F31">
            <v>8162</v>
          </cell>
          <cell r="G31">
            <v>14818</v>
          </cell>
          <cell r="H31">
            <v>6.15</v>
          </cell>
          <cell r="I31">
            <v>12</v>
          </cell>
          <cell r="J31">
            <v>0.08</v>
          </cell>
          <cell r="K31">
            <v>563</v>
          </cell>
        </row>
        <row r="32">
          <cell r="B32" t="str">
            <v>Uttarakhand</v>
          </cell>
          <cell r="C32">
            <v>53483</v>
          </cell>
          <cell r="D32">
            <v>5055</v>
          </cell>
          <cell r="E32">
            <v>12768</v>
          </cell>
          <cell r="F32">
            <v>6482</v>
          </cell>
          <cell r="G32">
            <v>24305</v>
          </cell>
          <cell r="H32">
            <v>45.44</v>
          </cell>
          <cell r="I32">
            <v>2</v>
          </cell>
          <cell r="J32">
            <v>0.01</v>
          </cell>
          <cell r="K32">
            <v>392</v>
          </cell>
        </row>
        <row r="33">
          <cell r="B33" t="str">
            <v>West Bengal</v>
          </cell>
          <cell r="C33">
            <v>88752</v>
          </cell>
          <cell r="D33">
            <v>3037</v>
          </cell>
          <cell r="E33">
            <v>4208</v>
          </cell>
          <cell r="F33">
            <v>9587</v>
          </cell>
          <cell r="G33">
            <v>16832</v>
          </cell>
          <cell r="H33">
            <v>18.96</v>
          </cell>
          <cell r="I33">
            <v>-70</v>
          </cell>
          <cell r="J33">
            <v>-0.41</v>
          </cell>
          <cell r="K33">
            <v>156</v>
          </cell>
        </row>
        <row r="34">
          <cell r="B34" t="str">
            <v>A &amp; N Islands</v>
          </cell>
          <cell r="C34">
            <v>8249</v>
          </cell>
          <cell r="D34">
            <v>5678</v>
          </cell>
          <cell r="E34">
            <v>683</v>
          </cell>
          <cell r="F34">
            <v>383</v>
          </cell>
          <cell r="G34">
            <v>6744</v>
          </cell>
          <cell r="H34">
            <v>81.75</v>
          </cell>
          <cell r="I34">
            <v>1</v>
          </cell>
          <cell r="J34">
            <v>0.01</v>
          </cell>
          <cell r="K34">
            <v>1</v>
          </cell>
        </row>
        <row r="35">
          <cell r="B35" t="str">
            <v>Chandigarh</v>
          </cell>
          <cell r="C35">
            <v>114</v>
          </cell>
          <cell r="D35">
            <v>1.36</v>
          </cell>
          <cell r="E35">
            <v>13.51</v>
          </cell>
          <cell r="F35">
            <v>8.01</v>
          </cell>
          <cell r="G35">
            <v>22.88</v>
          </cell>
          <cell r="H35">
            <v>20.07</v>
          </cell>
          <cell r="I35">
            <v>0.85</v>
          </cell>
          <cell r="J35">
            <v>3.86</v>
          </cell>
          <cell r="K35">
            <v>0.38</v>
          </cell>
        </row>
        <row r="36">
          <cell r="B36" t="str">
            <v>Dadra &amp; Nagar Haveli and Daman &amp; Diu</v>
          </cell>
          <cell r="C36">
            <v>602</v>
          </cell>
          <cell r="D36">
            <v>1.4</v>
          </cell>
          <cell r="E36">
            <v>85.56</v>
          </cell>
          <cell r="F36">
            <v>140.79</v>
          </cell>
          <cell r="G36">
            <v>227.75</v>
          </cell>
          <cell r="H36">
            <v>37.83</v>
          </cell>
          <cell r="I36">
            <v>0.1</v>
          </cell>
          <cell r="J36">
            <v>0.04</v>
          </cell>
          <cell r="K36">
            <v>4.8499999999999996</v>
          </cell>
        </row>
        <row r="37">
          <cell r="B37" t="str">
            <v>Jammu &amp; Kashmir Shapefile Area (54624)</v>
          </cell>
          <cell r="C37">
            <v>222236</v>
          </cell>
          <cell r="D37">
            <v>4155</v>
          </cell>
          <cell r="E37">
            <v>8117</v>
          </cell>
          <cell r="F37">
            <v>9115</v>
          </cell>
          <cell r="G37">
            <v>21387</v>
          </cell>
          <cell r="H37">
            <v>39.15</v>
          </cell>
          <cell r="I37">
            <v>29</v>
          </cell>
          <cell r="J37">
            <v>0.14000000000000001</v>
          </cell>
          <cell r="K37">
            <v>284</v>
          </cell>
        </row>
        <row r="38">
          <cell r="B38" t="str">
            <v>Ladakh Shapefile Area (168055)</v>
          </cell>
          <cell r="D38">
            <v>2</v>
          </cell>
          <cell r="E38">
            <v>512</v>
          </cell>
          <cell r="F38">
            <v>1758</v>
          </cell>
          <cell r="G38">
            <v>2272</v>
          </cell>
          <cell r="H38">
            <v>1.35</v>
          </cell>
          <cell r="I38">
            <v>18</v>
          </cell>
          <cell r="J38">
            <v>0.8</v>
          </cell>
          <cell r="K38">
            <v>279</v>
          </cell>
        </row>
        <row r="39">
          <cell r="B39" t="str">
            <v>Lakshadweep</v>
          </cell>
          <cell r="C39">
            <v>30</v>
          </cell>
          <cell r="D39">
            <v>0</v>
          </cell>
          <cell r="E39">
            <v>16.09</v>
          </cell>
          <cell r="F39">
            <v>11.01</v>
          </cell>
          <cell r="G39">
            <v>27.1</v>
          </cell>
          <cell r="H39">
            <v>90.33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Puducherry</v>
          </cell>
          <cell r="C40">
            <v>490</v>
          </cell>
          <cell r="D40">
            <v>0</v>
          </cell>
          <cell r="E40">
            <v>17.53</v>
          </cell>
          <cell r="F40">
            <v>35.770000000000003</v>
          </cell>
          <cell r="G40">
            <v>53.3</v>
          </cell>
          <cell r="H40">
            <v>10.88</v>
          </cell>
          <cell r="I40">
            <v>0.89</v>
          </cell>
          <cell r="J40">
            <v>1.7</v>
          </cell>
          <cell r="K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12 and 2013-14"/>
      <sheetName val="2015-16(current)"/>
      <sheetName val="2015-16(constant)"/>
      <sheetName val="2017-18(current)"/>
      <sheetName val="2017-18(constant)"/>
      <sheetName val="2019-20(current)"/>
      <sheetName val="2019-20(constant)"/>
      <sheetName val="Final"/>
      <sheetName val="GDP deflator"/>
      <sheetName val="Exchange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L15">
            <v>91.476352282680324</v>
          </cell>
        </row>
      </sheetData>
      <sheetData sheetId="9">
        <row r="39">
          <cell r="F39">
            <v>51.16</v>
          </cell>
        </row>
        <row r="47">
          <cell r="F47">
            <v>75.385900000000007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7F6C76-8616-434D-BBDF-59638E170F4B}" name="Table2" displayName="Table2" ref="A7:X44" totalsRowShown="0" headerRowDxfId="106" dataDxfId="104" headerRowBorderDxfId="105" tableBorderDxfId="103" totalsRowBorderDxfId="102">
  <tableColumns count="24">
    <tableColumn id="1" xr3:uid="{B5DCFEF8-6EAF-4330-AF5E-31F707290B0C}" name="S.No." dataDxfId="101" totalsRowDxfId="100"/>
    <tableColumn id="2" xr3:uid="{F3CFAAC5-7BED-447E-B128-95A9A7F0C8A6}" name="States/ Union Territories" dataDxfId="99" totalsRowDxfId="98"/>
    <tableColumn id="17" xr3:uid="{07AF5E4F-B084-41C8-A1E9-AD49317D09FB}" name="Geographic Area_x000a_(in hectare)" dataDxfId="97" totalsRowDxfId="96"/>
    <tableColumn id="3" xr3:uid="{197D5910-F4DF-4CEE-931E-89FD2292670E}" name="Value of output of Industrial wood_x000a_(forest and trees outside forest)_x000a_(at current prices)" dataDxfId="95" totalsRowDxfId="94"/>
    <tableColumn id="4" xr3:uid="{1B0F851E-0CF3-47A4-8780-28304E86EEE9}" name="Value of timber provisioning" dataDxfId="93" totalsRowDxfId="92"/>
    <tableColumn id="18" xr3:uid="{A3C8FBDE-85CF-42B5-A3CA-5E2E3E9B441F}" name="Timber Provisioning Service_x000a_(INR/ha/yr)" dataDxfId="91" totalsRowDxfId="90"/>
    <tableColumn id="5" xr3:uid="{75F53779-F812-44F4-99C1-6DF9A7706687}" name="Value of output of Industrial wood_x000a_(forest and trees outside forest)_x000a_(at current prices)  " dataDxfId="89" totalsRowDxfId="88"/>
    <tableColumn id="6" xr3:uid="{61F31D2C-128F-486A-BC01-B21B2D87604E}" name="Value of timber provisioning " dataDxfId="87" totalsRowDxfId="86">
      <calculatedColumnFormula>Table2[[#This Row],[Value of output of Industrial wood
(forest and trees outside forest)
(at current prices)  ]]*$H$5/100</calculatedColumnFormula>
    </tableColumn>
    <tableColumn id="19" xr3:uid="{253EAD7C-B48E-4691-ACAD-50773D619D2B}" name="Timber Provisioning Service_x000a_(INR/ha/yr)2" dataDxfId="85" totalsRowDxfId="84"/>
    <tableColumn id="7" xr3:uid="{2957B4A6-7857-485A-8444-270746FDDBCC}" name="Value of output of Industrial wood_x000a_(forest and trees outside forest)_x000a_(at current prices)       " dataDxfId="83" totalsRowDxfId="82"/>
    <tableColumn id="8" xr3:uid="{790CC35E-C158-4113-B17A-25E96B1CDDB6}" name="Value of timber provisioning   " dataDxfId="81" totalsRowDxfId="80">
      <calculatedColumnFormula>Table2[[#This Row],[Value of output of Industrial wood
(forest and trees outside forest)
(at current prices)       ]]*$K$5/100</calculatedColumnFormula>
    </tableColumn>
    <tableColumn id="20" xr3:uid="{2F344F5E-B365-4673-88CC-F291D5BE1F4B}" name="Timber Provisioning Service_x000a_(INR/ha/yr)3" dataDxfId="79" totalsRowDxfId="78"/>
    <tableColumn id="9" xr3:uid="{C62017AA-07D1-4CEE-AA04-24222658E682}" name="Value of output of Industrial wood_x000a_(forest and trees outside forest)_x000a_(at current prices)      " dataDxfId="77" totalsRowDxfId="76"/>
    <tableColumn id="10" xr3:uid="{6126900A-F07F-4E5B-926E-10FD5607696E}" name="Value of timber provisioning    " dataDxfId="75" totalsRowDxfId="74">
      <calculatedColumnFormula>Table2[[#This Row],[Value of output of Industrial wood
(forest and trees outside forest)
(at current prices)      ]]*$N$5/100</calculatedColumnFormula>
    </tableColumn>
    <tableColumn id="21" xr3:uid="{742331CA-BD45-41EF-B711-0EDBDBE409ED}" name="Timber Provisioning Service_x000a_(INR/ha/yr)4" dataDxfId="73" totalsRowDxfId="72"/>
    <tableColumn id="11" xr3:uid="{123499AD-E824-410C-A589-786425C631A1}" name="Value of output of Industrial wood_x000a_(forest and trees outside forest)_x000a_(at current prices)          " dataDxfId="71" totalsRowDxfId="70"/>
    <tableColumn id="12" xr3:uid="{AA4A6C93-9799-4FED-A83C-960F233E3388}" name="Value of timber provisioning      " dataDxfId="69" totalsRowDxfId="68">
      <calculatedColumnFormula>Table2[[#This Row],[Value of output of Industrial wood
(forest and trees outside forest)
(at current prices)          ]]*$Q$5/100</calculatedColumnFormula>
    </tableColumn>
    <tableColumn id="22" xr3:uid="{F00F79FD-777B-43A0-BBEE-612721CA2BD4}" name="Timber Provisioning Service_x000a_(INR/ha/yr)5" dataDxfId="67" totalsRowDxfId="66"/>
    <tableColumn id="13" xr3:uid="{677DCC01-75F9-41BA-86FC-76DBF3B9485E}" name="Value of output of Industrial wood_x000a_(forest and trees outside forest)_x000a_(at current prices)           " dataDxfId="65" totalsRowDxfId="64"/>
    <tableColumn id="14" xr3:uid="{BB1E7FD9-A8DF-447E-807F-CE76CA9ED415}" name="Value of timber provisioning          " dataDxfId="63" totalsRowDxfId="62">
      <calculatedColumnFormula>Table2[[#This Row],[Value of output of Industrial wood
(forest and trees outside forest)
(at current prices)           ]]*$T$5/100</calculatedColumnFormula>
    </tableColumn>
    <tableColumn id="23" xr3:uid="{4DF77420-B3A9-42F7-B744-50F6F8882DA8}" name="Timber Provisioning Service_x000a_(INR/ha/yr)6" dataDxfId="61" totalsRowDxfId="60"/>
    <tableColumn id="15" xr3:uid="{D8A80AFF-C4FD-4E9A-B94A-4115B12859D8}" name="Value of output of Industrial wood_x000a_(forest and trees outside forest)_x000a_(at current prices)                     " dataDxfId="59" totalsRowDxfId="58"/>
    <tableColumn id="16" xr3:uid="{49D772A7-0A03-43FF-96AB-EFB79BD78860}" name="Value of timber provisioning       " dataDxfId="57" totalsRowDxfId="56">
      <calculatedColumnFormula>Table2[[#This Row],[Value of output of Industrial wood
(forest and trees outside forest)
(at current prices)                     ]]*$W$5/100</calculatedColumnFormula>
    </tableColumn>
    <tableColumn id="24" xr3:uid="{65F22F18-7423-4FF3-B44A-3948D8AD6C86}" name="Timber Provisioning Service_x000a_(INR/ha/yr)7" dataDxfId="55" totalsRowDxfId="54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7330CC2-7265-414D-8738-3EDEC02DD28B}" name="Table3" displayName="Table3" ref="A7:X44" totalsRowShown="0" headerRowDxfId="52" dataDxfId="50" headerRowBorderDxfId="51" tableBorderDxfId="49" totalsRowBorderDxfId="48">
  <tableColumns count="24">
    <tableColumn id="1" xr3:uid="{1692A3D0-8220-4A0E-9F50-5F68927A6D98}" name="S.No." dataDxfId="47" totalsRowDxfId="46"/>
    <tableColumn id="2" xr3:uid="{7D0367EF-ADBC-49AF-9B41-855EB1E73287}" name="States/ Union Territories" dataDxfId="45" totalsRowDxfId="44"/>
    <tableColumn id="17" xr3:uid="{2F5BB263-3D97-4A6B-A391-E0559A202B63}" name="Geographic Area_x000a_(in hectare)" dataDxfId="43" totalsRowDxfId="42"/>
    <tableColumn id="3" xr3:uid="{28564033-65A5-4F4B-9635-E178FBFB6C66}" name="Value of output of non-timber forest products_x000a_(at current prices)" dataDxfId="41" totalsRowDxfId="40"/>
    <tableColumn id="4" xr3:uid="{EF2A32F0-1B4D-4C8E-B668-61ECD5921519}" name="Value of non-timber forest resources" dataDxfId="39" totalsRowDxfId="38"/>
    <tableColumn id="18" xr3:uid="{87C9A02A-1BBD-4059-81ED-BDE19A73BF1D}" name="NTFP Provisioning Service_x000a_(INR/ha/yr)" dataDxfId="37" totalsRowDxfId="36"/>
    <tableColumn id="5" xr3:uid="{E905E103-73FB-488B-8A20-4B4D3D007EBA}" name="Value of output of non-timber forest products_x000a_(at current prices)  " dataDxfId="35" totalsRowDxfId="34"/>
    <tableColumn id="6" xr3:uid="{D22450A2-56BC-49C4-8E2C-C46FD47DF07A}" name="Value of non-timber forest resources    " dataDxfId="33" totalsRowDxfId="32"/>
    <tableColumn id="19" xr3:uid="{ABDB1A8E-F7E7-4A69-97F1-4ADA0C0144F0}" name="NTFP Provisioning Service_x000a_(INR/ha/yr)2" dataDxfId="31" totalsRowDxfId="30"/>
    <tableColumn id="7" xr3:uid="{78BAFE8C-AA18-4E2A-BBE1-217177AFF9FF}" name="Value of output of non-timber forest products_x000a_(at current prices)       " dataDxfId="29" totalsRowDxfId="28"/>
    <tableColumn id="8" xr3:uid="{574547F1-A2F5-4CAD-8602-7CA481CE44D1}" name="Value of non-timber forest resources      " dataDxfId="27" totalsRowDxfId="26"/>
    <tableColumn id="20" xr3:uid="{F2819485-8972-482B-8E49-2969215C8326}" name="NTFP Provisioning Service_x000a_(INR/ha/yr)3" dataDxfId="25" totalsRowDxfId="24"/>
    <tableColumn id="9" xr3:uid="{E7F9B4A9-821A-44A5-A794-CD001A8BEF59}" name="Value of output of non-timber forest products_x000a_(at current prices)         " dataDxfId="23" totalsRowDxfId="22"/>
    <tableColumn id="10" xr3:uid="{A02EB12D-73C4-49A2-9EAB-999636D1F298}" name="Value of non-timber forest resources           " dataDxfId="21" totalsRowDxfId="20"/>
    <tableColumn id="21" xr3:uid="{C29FE9A9-032E-4280-974F-68A60A661E91}" name="NTFP Provisioning Service_x000a_(INR/ha/yr)4" dataDxfId="19" totalsRowDxfId="18"/>
    <tableColumn id="11" xr3:uid="{16DBFAA2-7FB7-4C7D-AB52-537034CFEFE5}" name="Value of output of non-timber forest products_x000a_(at current prices)            " dataDxfId="17" totalsRowDxfId="16"/>
    <tableColumn id="12" xr3:uid="{2491EBD0-F600-4796-AE89-CE8A10D24500}" name="Value of non-timber forest resources                " dataDxfId="15" totalsRowDxfId="14"/>
    <tableColumn id="22" xr3:uid="{586EA193-A976-4388-BA45-127232855E3A}" name="NTFP Provisioning Service_x000a_(INR/ha/yr)5" dataDxfId="13" totalsRowDxfId="12"/>
    <tableColumn id="13" xr3:uid="{7DFE00BB-AA83-4866-AA01-C1F9F553052A}" name="Value of output of non-timber forest products_x000a_(at current prices)                " dataDxfId="11" totalsRowDxfId="10"/>
    <tableColumn id="14" xr3:uid="{FF66348D-DA52-4623-8ABC-BB3705B676A9}" name="Value of non-timber forest resources             " dataDxfId="9" totalsRowDxfId="8"/>
    <tableColumn id="23" xr3:uid="{018D9979-6D61-44EA-9FDE-CFDD09DB6FF0}" name="NTFP Provisioning Service_x000a_(INR/ha/yr)6" dataDxfId="7" totalsRowDxfId="6"/>
    <tableColumn id="15" xr3:uid="{FD4314FB-2CD2-4411-AFBB-5414E6632859}" name="Value of output of non-timber forest products_x000a_(at current prices)              " dataDxfId="5" totalsRowDxfId="4"/>
    <tableColumn id="16" xr3:uid="{F1A8AE9A-D38B-49D5-AC4F-18A1AC5997C2}" name="Value of non-timber forest resources                  " dataDxfId="3" totalsRowDxfId="2"/>
    <tableColumn id="24" xr3:uid="{8763ABE4-EC48-4E32-9CD3-56E420E41059}" name="NTFP Provisioning Service_x000a_(INR/ha/yr)7" dataDxfId="1" totalsRowDxfId="0"/>
  </tableColumns>
  <tableStyleInfo name="TableStyleMedium1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3700-A47F-4197-9028-C7B90DD6D39C}">
  <dimension ref="A1:M46"/>
  <sheetViews>
    <sheetView tabSelected="1" view="pageBreakPreview" zoomScaleNormal="100" zoomScaleSheetLayoutView="100" workbookViewId="0">
      <selection activeCell="T17" sqref="T17"/>
    </sheetView>
  </sheetViews>
  <sheetFormatPr defaultRowHeight="14.25" x14ac:dyDescent="0.2"/>
  <cols>
    <col min="1" max="1" width="9.140625" style="62"/>
    <col min="2" max="2" width="9.28515625" style="192" customWidth="1"/>
    <col min="3" max="3" width="12.28515625" style="192" customWidth="1"/>
    <col min="4" max="5" width="9.28515625" style="62" bestFit="1" customWidth="1"/>
    <col min="6" max="9" width="9.85546875" style="62" bestFit="1" customWidth="1"/>
    <col min="10" max="10" width="11.5703125" style="62" customWidth="1"/>
    <col min="11" max="11" width="13" style="62" customWidth="1"/>
    <col min="12" max="13" width="9.28515625" style="62" bestFit="1" customWidth="1"/>
    <col min="14" max="16384" width="9.140625" style="62"/>
  </cols>
  <sheetData>
    <row r="1" spans="1:13" x14ac:dyDescent="0.2">
      <c r="K1" s="60" t="s">
        <v>231</v>
      </c>
    </row>
    <row r="2" spans="1:13" x14ac:dyDescent="0.2">
      <c r="A2" s="207" t="s">
        <v>252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3" x14ac:dyDescent="0.2">
      <c r="J3" s="62" t="s">
        <v>253</v>
      </c>
    </row>
    <row r="4" spans="1:13" x14ac:dyDescent="0.2">
      <c r="A4" s="268" t="s">
        <v>99</v>
      </c>
      <c r="B4" s="268" t="s">
        <v>198</v>
      </c>
      <c r="C4" s="268"/>
      <c r="D4" s="268" t="s">
        <v>254</v>
      </c>
      <c r="E4" s="268"/>
      <c r="F4" s="268" t="s">
        <v>255</v>
      </c>
      <c r="G4" s="268"/>
      <c r="H4" s="268" t="s">
        <v>256</v>
      </c>
      <c r="I4" s="268"/>
      <c r="J4" s="268" t="s">
        <v>257</v>
      </c>
      <c r="K4" s="268"/>
      <c r="L4" s="268" t="s">
        <v>258</v>
      </c>
      <c r="M4" s="268"/>
    </row>
    <row r="5" spans="1:13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</row>
    <row r="6" spans="1:13" x14ac:dyDescent="0.2">
      <c r="A6" s="268"/>
      <c r="B6" s="268"/>
      <c r="C6" s="268"/>
      <c r="D6" s="269" t="s">
        <v>55</v>
      </c>
      <c r="E6" s="269" t="s">
        <v>53</v>
      </c>
      <c r="F6" s="269" t="s">
        <v>55</v>
      </c>
      <c r="G6" s="269" t="s">
        <v>53</v>
      </c>
      <c r="H6" s="269" t="s">
        <v>55</v>
      </c>
      <c r="I6" s="269" t="s">
        <v>53</v>
      </c>
      <c r="J6" s="269" t="s">
        <v>55</v>
      </c>
      <c r="K6" s="269" t="s">
        <v>53</v>
      </c>
      <c r="L6" s="269" t="s">
        <v>55</v>
      </c>
      <c r="M6" s="269" t="s">
        <v>53</v>
      </c>
    </row>
    <row r="7" spans="1:13" x14ac:dyDescent="0.2">
      <c r="A7" s="193">
        <v>1</v>
      </c>
      <c r="B7" s="206" t="s">
        <v>36</v>
      </c>
      <c r="C7" s="206"/>
      <c r="D7" s="194">
        <v>1994</v>
      </c>
      <c r="E7" s="194">
        <f>VLOOKUP(B7,'[1]Statewise Forest Cover 2021'!$B$5:$G$40,3,FALSE)</f>
        <v>1994</v>
      </c>
      <c r="F7" s="194">
        <v>13938</v>
      </c>
      <c r="G7" s="194">
        <f>VLOOKUP(B7,'[1]Statewise Forest Cover 2021'!$B$5:$G$40,4,FALSE)</f>
        <v>11929</v>
      </c>
      <c r="H7" s="194">
        <v>13205</v>
      </c>
      <c r="I7" s="194">
        <f>VLOOKUP(B7,'[1]Statewise Forest Cover 2021'!$B$5:$G$40,5,FALSE)</f>
        <v>13861</v>
      </c>
      <c r="J7" s="194">
        <v>29137</v>
      </c>
      <c r="K7" s="194">
        <f>VLOOKUP(B7,'[1]Statewise Forest Cover 2021'!$B$5:$G$40,6,FALSE)</f>
        <v>29784</v>
      </c>
      <c r="L7" s="194">
        <v>8255</v>
      </c>
      <c r="M7" s="194">
        <f>VLOOKUP(B7,'[1]Statewise Forest Cover 2021'!$B$5:$K$40,10,FALSE)</f>
        <v>8276</v>
      </c>
    </row>
    <row r="8" spans="1:13" x14ac:dyDescent="0.2">
      <c r="A8" s="195">
        <v>2</v>
      </c>
      <c r="B8" s="203" t="s">
        <v>35</v>
      </c>
      <c r="C8" s="203"/>
      <c r="D8" s="196">
        <v>21095</v>
      </c>
      <c r="E8" s="196">
        <f>VLOOKUP(B8,'[1]Statewise Forest Cover 2021'!$B$5:$G$40,3,FALSE)</f>
        <v>21058</v>
      </c>
      <c r="F8" s="196">
        <v>30557</v>
      </c>
      <c r="G8" s="196">
        <f>VLOOKUP(B8,'[1]Statewise Forest Cover 2021'!$B$5:$G$40,4,FALSE)</f>
        <v>30176</v>
      </c>
      <c r="H8" s="196">
        <v>15036</v>
      </c>
      <c r="I8" s="196">
        <f>VLOOKUP(B8,'[1]Statewise Forest Cover 2021'!$B$5:$G$40,5,FALSE)</f>
        <v>15197</v>
      </c>
      <c r="J8" s="196">
        <v>66688</v>
      </c>
      <c r="K8" s="196">
        <f>VLOOKUP(B8,'[1]Statewise Forest Cover 2021'!$B$5:$G$40,6,FALSE)</f>
        <v>66431</v>
      </c>
      <c r="L8" s="196">
        <v>229</v>
      </c>
      <c r="M8" s="196">
        <f>VLOOKUP(B8,'[1]Statewise Forest Cover 2021'!$B$5:$K$40,10,FALSE)</f>
        <v>797</v>
      </c>
    </row>
    <row r="9" spans="1:13" x14ac:dyDescent="0.2">
      <c r="A9" s="195">
        <v>3</v>
      </c>
      <c r="B9" s="203" t="s">
        <v>34</v>
      </c>
      <c r="C9" s="203"/>
      <c r="D9" s="196">
        <v>2795</v>
      </c>
      <c r="E9" s="196">
        <f>VLOOKUP(B9,'[1]Statewise Forest Cover 2021'!$B$5:$G$40,3,FALSE)</f>
        <v>3017</v>
      </c>
      <c r="F9" s="196">
        <v>10279</v>
      </c>
      <c r="G9" s="196">
        <f>VLOOKUP(B9,'[1]Statewise Forest Cover 2021'!$B$5:$G$40,4,FALSE)</f>
        <v>9991</v>
      </c>
      <c r="H9" s="196">
        <v>15253</v>
      </c>
      <c r="I9" s="196">
        <f>VLOOKUP(B9,'[1]Statewise Forest Cover 2021'!$B$5:$G$40,5,FALSE)</f>
        <v>15304</v>
      </c>
      <c r="J9" s="196">
        <v>28327</v>
      </c>
      <c r="K9" s="196">
        <f>VLOOKUP(B9,'[1]Statewise Forest Cover 2021'!$B$5:$G$40,6,FALSE)</f>
        <v>28312</v>
      </c>
      <c r="L9" s="196">
        <v>173</v>
      </c>
      <c r="M9" s="196">
        <f>VLOOKUP(B9,'[1]Statewise Forest Cover 2021'!$B$5:$K$40,10,FALSE)</f>
        <v>228</v>
      </c>
    </row>
    <row r="10" spans="1:13" x14ac:dyDescent="0.2">
      <c r="A10" s="195">
        <v>4</v>
      </c>
      <c r="B10" s="203" t="s">
        <v>33</v>
      </c>
      <c r="C10" s="203"/>
      <c r="D10" s="196">
        <v>333</v>
      </c>
      <c r="E10" s="196">
        <f>VLOOKUP(B10,'[1]Statewise Forest Cover 2021'!$B$5:$G$40,3,FALSE)</f>
        <v>333</v>
      </c>
      <c r="F10" s="196">
        <v>3280</v>
      </c>
      <c r="G10" s="196">
        <f>VLOOKUP(B10,'[1]Statewise Forest Cover 2021'!$B$5:$G$40,4,FALSE)</f>
        <v>3286</v>
      </c>
      <c r="H10" s="196">
        <v>3693</v>
      </c>
      <c r="I10" s="196">
        <f>VLOOKUP(B10,'[1]Statewise Forest Cover 2021'!$B$5:$G$40,5,FALSE)</f>
        <v>3762</v>
      </c>
      <c r="J10" s="196">
        <v>7306</v>
      </c>
      <c r="K10" s="196">
        <f>VLOOKUP(B10,'[1]Statewise Forest Cover 2021'!$B$5:$G$40,6,FALSE)</f>
        <v>7381</v>
      </c>
      <c r="L10" s="196">
        <v>250</v>
      </c>
      <c r="M10" s="196">
        <f>VLOOKUP(B10,'[1]Statewise Forest Cover 2021'!$B$5:$K$40,10,FALSE)</f>
        <v>236</v>
      </c>
    </row>
    <row r="11" spans="1:13" x14ac:dyDescent="0.2">
      <c r="A11" s="195">
        <v>5</v>
      </c>
      <c r="B11" s="203" t="s">
        <v>32</v>
      </c>
      <c r="C11" s="203"/>
      <c r="D11" s="196">
        <v>7068</v>
      </c>
      <c r="E11" s="196">
        <f>VLOOKUP(B11,'[1]Statewise Forest Cover 2021'!$B$5:$G$40,3,FALSE)</f>
        <v>7068</v>
      </c>
      <c r="F11" s="196">
        <v>32198</v>
      </c>
      <c r="G11" s="196">
        <f>VLOOKUP(B11,'[1]Statewise Forest Cover 2021'!$B$5:$G$40,4,FALSE)</f>
        <v>32279</v>
      </c>
      <c r="H11" s="196">
        <v>16345</v>
      </c>
      <c r="I11" s="196">
        <f>VLOOKUP(B11,'[1]Statewise Forest Cover 2021'!$B$5:$G$40,5,FALSE)</f>
        <v>16370</v>
      </c>
      <c r="J11" s="196">
        <v>55611</v>
      </c>
      <c r="K11" s="196">
        <f>VLOOKUP(B11,'[1]Statewise Forest Cover 2021'!$B$5:$G$40,6,FALSE)</f>
        <v>55717</v>
      </c>
      <c r="L11" s="196">
        <v>610</v>
      </c>
      <c r="M11" s="196">
        <f>VLOOKUP(B11,'[1]Statewise Forest Cover 2021'!$B$5:$K$40,10,FALSE)</f>
        <v>615</v>
      </c>
    </row>
    <row r="12" spans="1:13" x14ac:dyDescent="0.2">
      <c r="A12" s="195">
        <v>6</v>
      </c>
      <c r="B12" s="203" t="s">
        <v>3</v>
      </c>
      <c r="C12" s="203"/>
      <c r="D12" s="196">
        <v>6.72</v>
      </c>
      <c r="E12" s="196">
        <f>VLOOKUP(B12,'[1]Statewise Forest Cover 2021'!$B$5:$G$40,3,FALSE)</f>
        <v>6.72</v>
      </c>
      <c r="F12" s="196">
        <v>56.42</v>
      </c>
      <c r="G12" s="196">
        <f>VLOOKUP(B12,'[1]Statewise Forest Cover 2021'!$B$5:$G$40,4,FALSE)</f>
        <v>56.6</v>
      </c>
      <c r="H12" s="196">
        <v>132.30000000000001</v>
      </c>
      <c r="I12" s="196">
        <f>VLOOKUP(B12,'[1]Statewise Forest Cover 2021'!$B$5:$G$40,5,FALSE)</f>
        <v>131.68</v>
      </c>
      <c r="J12" s="196">
        <v>195.44</v>
      </c>
      <c r="K12" s="196">
        <f>VLOOKUP(B12,'[1]Statewise Forest Cover 2021'!$B$5:$G$40,6,FALSE)</f>
        <v>195</v>
      </c>
      <c r="L12" s="196">
        <v>0.3</v>
      </c>
      <c r="M12" s="196">
        <f>VLOOKUP(B12,'[1]Statewise Forest Cover 2021'!$B$5:$K$40,10,FALSE)</f>
        <v>0.38</v>
      </c>
    </row>
    <row r="13" spans="1:13" x14ac:dyDescent="0.2">
      <c r="A13" s="195">
        <v>7</v>
      </c>
      <c r="B13" s="203" t="s">
        <v>31</v>
      </c>
      <c r="C13" s="203"/>
      <c r="D13" s="196">
        <v>538</v>
      </c>
      <c r="E13" s="196">
        <f>VLOOKUP(B13,'[1]Statewise Forest Cover 2021'!$B$5:$G$40,3,FALSE)</f>
        <v>538</v>
      </c>
      <c r="F13" s="196">
        <v>576</v>
      </c>
      <c r="G13" s="196">
        <f>VLOOKUP(B13,'[1]Statewise Forest Cover 2021'!$B$5:$G$40,4,FALSE)</f>
        <v>576</v>
      </c>
      <c r="H13" s="196">
        <v>1123</v>
      </c>
      <c r="I13" s="196">
        <f>VLOOKUP(B13,'[1]Statewise Forest Cover 2021'!$B$5:$G$40,5,FALSE)</f>
        <v>1130</v>
      </c>
      <c r="J13" s="196">
        <v>2237</v>
      </c>
      <c r="K13" s="196">
        <f>VLOOKUP(B13,'[1]Statewise Forest Cover 2021'!$B$5:$G$40,6,FALSE)</f>
        <v>2244</v>
      </c>
      <c r="L13" s="196">
        <v>0</v>
      </c>
      <c r="M13" s="196">
        <f>VLOOKUP(B13,'[1]Statewise Forest Cover 2021'!$B$5:$K$40,10,FALSE)</f>
        <v>0</v>
      </c>
    </row>
    <row r="14" spans="1:13" x14ac:dyDescent="0.2">
      <c r="A14" s="195">
        <v>8</v>
      </c>
      <c r="B14" s="203" t="s">
        <v>30</v>
      </c>
      <c r="C14" s="203"/>
      <c r="D14" s="196">
        <v>378</v>
      </c>
      <c r="E14" s="196">
        <f>VLOOKUP(B14,'[1]Statewise Forest Cover 2021'!$B$5:$G$40,3,FALSE)</f>
        <v>378</v>
      </c>
      <c r="F14" s="196">
        <v>5092</v>
      </c>
      <c r="G14" s="196">
        <f>VLOOKUP(B14,'[1]Statewise Forest Cover 2021'!$B$5:$G$40,4,FALSE)</f>
        <v>5032</v>
      </c>
      <c r="H14" s="196">
        <v>9387</v>
      </c>
      <c r="I14" s="196">
        <f>VLOOKUP(B14,'[1]Statewise Forest Cover 2021'!$B$5:$G$40,5,FALSE)</f>
        <v>9516</v>
      </c>
      <c r="J14" s="196">
        <v>14857</v>
      </c>
      <c r="K14" s="196">
        <f>VLOOKUP(B14,'[1]Statewise Forest Cover 2021'!$B$5:$G$40,6,FALSE)</f>
        <v>14926</v>
      </c>
      <c r="L14" s="196">
        <v>2994</v>
      </c>
      <c r="M14" s="196">
        <f>VLOOKUP(B14,'[1]Statewise Forest Cover 2021'!$B$5:$K$40,10,FALSE)</f>
        <v>2828</v>
      </c>
    </row>
    <row r="15" spans="1:13" x14ac:dyDescent="0.2">
      <c r="A15" s="195">
        <v>9</v>
      </c>
      <c r="B15" s="203" t="s">
        <v>29</v>
      </c>
      <c r="C15" s="203"/>
      <c r="D15" s="196">
        <v>28</v>
      </c>
      <c r="E15" s="196">
        <f>VLOOKUP(B15,'[1]Statewise Forest Cover 2021'!$B$5:$G$40,3,FALSE)</f>
        <v>28</v>
      </c>
      <c r="F15" s="196">
        <v>451</v>
      </c>
      <c r="G15" s="196">
        <f>VLOOKUP(B15,'[1]Statewise Forest Cover 2021'!$B$5:$G$40,4,FALSE)</f>
        <v>445</v>
      </c>
      <c r="H15" s="196">
        <v>1123</v>
      </c>
      <c r="I15" s="196">
        <f>VLOOKUP(B15,'[1]Statewise Forest Cover 2021'!$B$5:$G$40,5,FALSE)</f>
        <v>1130</v>
      </c>
      <c r="J15" s="196">
        <v>1602</v>
      </c>
      <c r="K15" s="196">
        <f>VLOOKUP(B15,'[1]Statewise Forest Cover 2021'!$B$5:$G$40,6,FALSE)</f>
        <v>1603</v>
      </c>
      <c r="L15" s="196">
        <v>154</v>
      </c>
      <c r="M15" s="196">
        <f>VLOOKUP(B15,'[1]Statewise Forest Cover 2021'!$B$5:$K$40,10,FALSE)</f>
        <v>159</v>
      </c>
    </row>
    <row r="16" spans="1:13" x14ac:dyDescent="0.2">
      <c r="A16" s="195">
        <v>10</v>
      </c>
      <c r="B16" s="203" t="s">
        <v>28</v>
      </c>
      <c r="C16" s="203"/>
      <c r="D16" s="196">
        <v>3113</v>
      </c>
      <c r="E16" s="196">
        <f>VLOOKUP(B16,'[1]Statewise Forest Cover 2021'!$B$5:$G$40,3,FALSE)</f>
        <v>3163</v>
      </c>
      <c r="F16" s="196">
        <v>7126</v>
      </c>
      <c r="G16" s="196">
        <f>VLOOKUP(B16,'[1]Statewise Forest Cover 2021'!$B$5:$G$40,4,FALSE)</f>
        <v>7100</v>
      </c>
      <c r="H16" s="196">
        <v>5195</v>
      </c>
      <c r="I16" s="196">
        <f>VLOOKUP(B16,'[1]Statewise Forest Cover 2021'!$B$5:$G$40,5,FALSE)</f>
        <v>5180</v>
      </c>
      <c r="J16" s="196">
        <v>15434</v>
      </c>
      <c r="K16" s="196">
        <f>VLOOKUP(B16,'[1]Statewise Forest Cover 2021'!$B$5:$G$40,6,FALSE)</f>
        <v>15443</v>
      </c>
      <c r="L16" s="196">
        <v>315</v>
      </c>
      <c r="M16" s="196">
        <f>VLOOKUP(B16,'[1]Statewise Forest Cover 2021'!$B$5:$K$40,10,FALSE)</f>
        <v>322</v>
      </c>
    </row>
    <row r="17" spans="1:13" x14ac:dyDescent="0.2">
      <c r="A17" s="204">
        <v>11</v>
      </c>
      <c r="B17" s="205" t="s">
        <v>27</v>
      </c>
      <c r="C17" s="197" t="s">
        <v>259</v>
      </c>
      <c r="D17" s="196">
        <v>4203</v>
      </c>
      <c r="E17" s="196">
        <v>4155</v>
      </c>
      <c r="F17" s="196">
        <v>7952</v>
      </c>
      <c r="G17" s="196">
        <v>8117</v>
      </c>
      <c r="H17" s="196">
        <v>8967</v>
      </c>
      <c r="I17" s="196">
        <v>9115</v>
      </c>
      <c r="J17" s="196">
        <v>21122</v>
      </c>
      <c r="K17" s="196">
        <v>21387</v>
      </c>
      <c r="L17" s="196">
        <v>250</v>
      </c>
      <c r="M17" s="196">
        <v>284</v>
      </c>
    </row>
    <row r="18" spans="1:13" x14ac:dyDescent="0.2">
      <c r="A18" s="204"/>
      <c r="B18" s="205"/>
      <c r="C18" s="197" t="s">
        <v>260</v>
      </c>
      <c r="D18" s="196">
        <v>78</v>
      </c>
      <c r="E18" s="196">
        <v>2</v>
      </c>
      <c r="F18" s="196">
        <v>660</v>
      </c>
      <c r="G18" s="196">
        <v>512</v>
      </c>
      <c r="H18" s="196">
        <v>1752</v>
      </c>
      <c r="I18" s="196">
        <v>1758</v>
      </c>
      <c r="J18" s="196">
        <v>2490</v>
      </c>
      <c r="K18" s="196">
        <v>2272</v>
      </c>
      <c r="L18" s="196">
        <v>298</v>
      </c>
      <c r="M18" s="196">
        <v>279</v>
      </c>
    </row>
    <row r="19" spans="1:13" x14ac:dyDescent="0.2">
      <c r="A19" s="204"/>
      <c r="B19" s="205"/>
      <c r="C19" s="197" t="s">
        <v>163</v>
      </c>
      <c r="D19" s="196">
        <f>D17+D18</f>
        <v>4281</v>
      </c>
      <c r="E19" s="196">
        <f t="shared" ref="E19:M19" si="0">E17+E18</f>
        <v>4157</v>
      </c>
      <c r="F19" s="196">
        <f t="shared" si="0"/>
        <v>8612</v>
      </c>
      <c r="G19" s="196">
        <f t="shared" si="0"/>
        <v>8629</v>
      </c>
      <c r="H19" s="196">
        <f t="shared" si="0"/>
        <v>10719</v>
      </c>
      <c r="I19" s="196">
        <f t="shared" si="0"/>
        <v>10873</v>
      </c>
      <c r="J19" s="196">
        <f t="shared" si="0"/>
        <v>23612</v>
      </c>
      <c r="K19" s="196">
        <f t="shared" si="0"/>
        <v>23659</v>
      </c>
      <c r="L19" s="196">
        <f t="shared" si="0"/>
        <v>548</v>
      </c>
      <c r="M19" s="196">
        <f t="shared" si="0"/>
        <v>563</v>
      </c>
    </row>
    <row r="20" spans="1:13" x14ac:dyDescent="0.2">
      <c r="A20" s="195">
        <v>12</v>
      </c>
      <c r="B20" s="203" t="s">
        <v>26</v>
      </c>
      <c r="C20" s="203"/>
      <c r="D20" s="196">
        <v>2603</v>
      </c>
      <c r="E20" s="196">
        <f>VLOOKUP(B20,'[1]Statewise Forest Cover 2021'!$B$5:$G$40,3,FALSE)</f>
        <v>2601</v>
      </c>
      <c r="F20" s="196">
        <v>9687</v>
      </c>
      <c r="G20" s="196">
        <f>VLOOKUP(B20,'[1]Statewise Forest Cover 2021'!$B$5:$G$40,4,FALSE)</f>
        <v>9689</v>
      </c>
      <c r="H20" s="196">
        <v>11321</v>
      </c>
      <c r="I20" s="196">
        <f>VLOOKUP(B20,'[1]Statewise Forest Cover 2021'!$B$5:$G$40,5,FALSE)</f>
        <v>11431</v>
      </c>
      <c r="J20" s="196">
        <v>23611</v>
      </c>
      <c r="K20" s="196">
        <f>VLOOKUP(B20,'[1]Statewise Forest Cover 2021'!$B$5:$G$40,6,FALSE)</f>
        <v>23721</v>
      </c>
      <c r="L20" s="196">
        <v>688</v>
      </c>
      <c r="M20" s="196">
        <f>VLOOKUP(B20,'[1]Statewise Forest Cover 2021'!$B$5:$K$40,10,FALSE)</f>
        <v>584</v>
      </c>
    </row>
    <row r="21" spans="1:13" x14ac:dyDescent="0.2">
      <c r="A21" s="195">
        <v>13</v>
      </c>
      <c r="B21" s="203" t="s">
        <v>25</v>
      </c>
      <c r="C21" s="203"/>
      <c r="D21" s="196">
        <v>4501</v>
      </c>
      <c r="E21" s="196">
        <f>VLOOKUP(B21,'[1]Statewise Forest Cover 2021'!$B$5:$G$40,3,FALSE)</f>
        <v>4533</v>
      </c>
      <c r="F21" s="196">
        <v>21048</v>
      </c>
      <c r="G21" s="196">
        <f>VLOOKUP(B21,'[1]Statewise Forest Cover 2021'!$B$5:$G$40,4,FALSE)</f>
        <v>20985</v>
      </c>
      <c r="H21" s="196">
        <v>13026</v>
      </c>
      <c r="I21" s="196">
        <f>VLOOKUP(B21,'[1]Statewise Forest Cover 2021'!$B$5:$G$40,5,FALSE)</f>
        <v>13212</v>
      </c>
      <c r="J21" s="196">
        <v>38575</v>
      </c>
      <c r="K21" s="196">
        <f>VLOOKUP(B21,'[1]Statewise Forest Cover 2021'!$B$5:$G$40,6,FALSE)</f>
        <v>38730</v>
      </c>
      <c r="L21" s="196">
        <v>4484</v>
      </c>
      <c r="M21" s="196">
        <f>VLOOKUP(B21,'[1]Statewise Forest Cover 2021'!$B$5:$K$40,10,FALSE)</f>
        <v>4611</v>
      </c>
    </row>
    <row r="22" spans="1:13" x14ac:dyDescent="0.2">
      <c r="A22" s="195">
        <v>14</v>
      </c>
      <c r="B22" s="203" t="s">
        <v>24</v>
      </c>
      <c r="C22" s="203"/>
      <c r="D22" s="196">
        <v>1935</v>
      </c>
      <c r="E22" s="196">
        <f>VLOOKUP(B22,'[1]Statewise Forest Cover 2021'!$B$5:$G$40,3,FALSE)</f>
        <v>1944</v>
      </c>
      <c r="F22" s="196">
        <v>9508</v>
      </c>
      <c r="G22" s="196">
        <f>VLOOKUP(B22,'[1]Statewise Forest Cover 2021'!$B$5:$G$40,4,FALSE)</f>
        <v>9472</v>
      </c>
      <c r="H22" s="196">
        <v>9701</v>
      </c>
      <c r="I22" s="196">
        <f>VLOOKUP(B22,'[1]Statewise Forest Cover 2021'!$B$5:$G$40,5,FALSE)</f>
        <v>9837</v>
      </c>
      <c r="J22" s="196">
        <v>21144</v>
      </c>
      <c r="K22" s="196">
        <f>VLOOKUP(B22,'[1]Statewise Forest Cover 2021'!$B$5:$G$40,6,FALSE)</f>
        <v>21253</v>
      </c>
      <c r="L22" s="196">
        <v>13</v>
      </c>
      <c r="M22" s="196">
        <f>VLOOKUP(B22,'[1]Statewise Forest Cover 2021'!$B$5:$K$40,10,FALSE)</f>
        <v>30</v>
      </c>
    </row>
    <row r="23" spans="1:13" x14ac:dyDescent="0.2">
      <c r="A23" s="195">
        <v>15</v>
      </c>
      <c r="B23" s="203" t="s">
        <v>23</v>
      </c>
      <c r="C23" s="203"/>
      <c r="D23" s="196">
        <v>6676</v>
      </c>
      <c r="E23" s="196">
        <f>VLOOKUP(B23,'[1]Statewise Forest Cover 2021'!$B$5:$G$40,3,FALSE)</f>
        <v>6665</v>
      </c>
      <c r="F23" s="196">
        <v>34341</v>
      </c>
      <c r="G23" s="196">
        <f>VLOOKUP(B23,'[1]Statewise Forest Cover 2021'!$B$5:$G$40,4,FALSE)</f>
        <v>34209</v>
      </c>
      <c r="H23" s="196">
        <v>36465</v>
      </c>
      <c r="I23" s="196">
        <f>VLOOKUP(B23,'[1]Statewise Forest Cover 2021'!$B$5:$G$40,5,FALSE)</f>
        <v>36619</v>
      </c>
      <c r="J23" s="196">
        <v>77482</v>
      </c>
      <c r="K23" s="196">
        <f>VLOOKUP(B23,'[1]Statewise Forest Cover 2021'!$B$5:$G$40,6,FALSE)</f>
        <v>77493</v>
      </c>
      <c r="L23" s="196">
        <v>6002</v>
      </c>
      <c r="M23" s="196">
        <f>VLOOKUP(B23,'[1]Statewise Forest Cover 2021'!$B$5:$K$40,10,FALSE)</f>
        <v>5457</v>
      </c>
    </row>
    <row r="24" spans="1:13" x14ac:dyDescent="0.2">
      <c r="A24" s="195">
        <v>16</v>
      </c>
      <c r="B24" s="203" t="s">
        <v>22</v>
      </c>
      <c r="C24" s="203"/>
      <c r="D24" s="196">
        <v>8721</v>
      </c>
      <c r="E24" s="196">
        <f>VLOOKUP(B24,'[1]Statewise Forest Cover 2021'!$B$5:$G$40,3,FALSE)</f>
        <v>8734</v>
      </c>
      <c r="F24" s="196">
        <v>20572</v>
      </c>
      <c r="G24" s="196">
        <f>VLOOKUP(B24,'[1]Statewise Forest Cover 2021'!$B$5:$G$40,4,FALSE)</f>
        <v>20589</v>
      </c>
      <c r="H24" s="196">
        <v>21485</v>
      </c>
      <c r="I24" s="196">
        <f>VLOOKUP(B24,'[1]Statewise Forest Cover 2021'!$B$5:$G$40,5,FALSE)</f>
        <v>21475</v>
      </c>
      <c r="J24" s="196">
        <v>50778</v>
      </c>
      <c r="K24" s="196">
        <f>VLOOKUP(B24,'[1]Statewise Forest Cover 2021'!$B$5:$G$40,6,FALSE)</f>
        <v>50798</v>
      </c>
      <c r="L24" s="196">
        <v>4256</v>
      </c>
      <c r="M24" s="196">
        <f>VLOOKUP(B24,'[1]Statewise Forest Cover 2021'!$B$5:$K$40,10,FALSE)</f>
        <v>4247</v>
      </c>
    </row>
    <row r="25" spans="1:13" x14ac:dyDescent="0.2">
      <c r="A25" s="195">
        <v>17</v>
      </c>
      <c r="B25" s="203" t="s">
        <v>21</v>
      </c>
      <c r="C25" s="203"/>
      <c r="D25" s="196">
        <v>905</v>
      </c>
      <c r="E25" s="196">
        <f>VLOOKUP(B25,'[1]Statewise Forest Cover 2021'!$B$5:$G$40,3,FALSE)</f>
        <v>905</v>
      </c>
      <c r="F25" s="196">
        <v>6386</v>
      </c>
      <c r="G25" s="196">
        <f>VLOOKUP(B25,'[1]Statewise Forest Cover 2021'!$B$5:$G$40,4,FALSE)</f>
        <v>6228</v>
      </c>
      <c r="H25" s="196">
        <v>9556</v>
      </c>
      <c r="I25" s="196">
        <f>VLOOKUP(B25,'[1]Statewise Forest Cover 2021'!$B$5:$G$40,5,FALSE)</f>
        <v>9465</v>
      </c>
      <c r="J25" s="196">
        <v>16847</v>
      </c>
      <c r="K25" s="196">
        <f>VLOOKUP(B25,'[1]Statewise Forest Cover 2021'!$B$5:$G$40,6,FALSE)</f>
        <v>16598</v>
      </c>
      <c r="L25" s="196">
        <v>1181</v>
      </c>
      <c r="M25" s="196">
        <f>VLOOKUP(B25,'[1]Statewise Forest Cover 2021'!$B$5:$K$40,10,FALSE)</f>
        <v>1215</v>
      </c>
    </row>
    <row r="26" spans="1:13" x14ac:dyDescent="0.2">
      <c r="A26" s="195">
        <v>18</v>
      </c>
      <c r="B26" s="203" t="s">
        <v>20</v>
      </c>
      <c r="C26" s="203"/>
      <c r="D26" s="196">
        <v>489</v>
      </c>
      <c r="E26" s="196">
        <f>VLOOKUP(B26,'[1]Statewise Forest Cover 2021'!$B$5:$G$40,3,FALSE)</f>
        <v>560</v>
      </c>
      <c r="F26" s="196">
        <v>9267</v>
      </c>
      <c r="G26" s="196">
        <f>VLOOKUP(B26,'[1]Statewise Forest Cover 2021'!$B$5:$G$40,4,FALSE)</f>
        <v>9160</v>
      </c>
      <c r="H26" s="196">
        <v>7363</v>
      </c>
      <c r="I26" s="196">
        <f>VLOOKUP(B26,'[1]Statewise Forest Cover 2021'!$B$5:$G$40,5,FALSE)</f>
        <v>7326</v>
      </c>
      <c r="J26" s="196">
        <v>17119</v>
      </c>
      <c r="K26" s="196">
        <f>VLOOKUP(B26,'[1]Statewise Forest Cover 2021'!$B$5:$G$40,6,FALSE)</f>
        <v>17046</v>
      </c>
      <c r="L26" s="196">
        <v>600</v>
      </c>
      <c r="M26" s="196">
        <f>VLOOKUP(B26,'[1]Statewise Forest Cover 2021'!$B$5:$K$40,10,FALSE)</f>
        <v>663</v>
      </c>
    </row>
    <row r="27" spans="1:13" x14ac:dyDescent="0.2">
      <c r="A27" s="195">
        <v>19</v>
      </c>
      <c r="B27" s="203" t="s">
        <v>19</v>
      </c>
      <c r="C27" s="203"/>
      <c r="D27" s="196">
        <v>157</v>
      </c>
      <c r="E27" s="196">
        <f>VLOOKUP(B27,'[1]Statewise Forest Cover 2021'!$B$5:$G$40,3,FALSE)</f>
        <v>157</v>
      </c>
      <c r="F27" s="196">
        <v>5801</v>
      </c>
      <c r="G27" s="196">
        <f>VLOOKUP(B27,'[1]Statewise Forest Cover 2021'!$B$5:$G$40,4,FALSE)</f>
        <v>5715</v>
      </c>
      <c r="H27" s="196">
        <v>12048</v>
      </c>
      <c r="I27" s="196">
        <f>VLOOKUP(B27,'[1]Statewise Forest Cover 2021'!$B$5:$G$40,5,FALSE)</f>
        <v>11948</v>
      </c>
      <c r="J27" s="196">
        <v>18006</v>
      </c>
      <c r="K27" s="196">
        <f>VLOOKUP(B27,'[1]Statewise Forest Cover 2021'!$B$5:$G$40,6,FALSE)</f>
        <v>17820</v>
      </c>
      <c r="L27" s="196">
        <v>1</v>
      </c>
      <c r="M27" s="196">
        <f>VLOOKUP(B27,'[1]Statewise Forest Cover 2021'!$B$5:$K$40,10,FALSE)</f>
        <v>1</v>
      </c>
    </row>
    <row r="28" spans="1:13" x14ac:dyDescent="0.2">
      <c r="A28" s="195">
        <v>20</v>
      </c>
      <c r="B28" s="203" t="s">
        <v>18</v>
      </c>
      <c r="C28" s="203"/>
      <c r="D28" s="196">
        <v>1273</v>
      </c>
      <c r="E28" s="196">
        <f>VLOOKUP(B28,'[1]Statewise Forest Cover 2021'!$B$5:$G$40,3,FALSE)</f>
        <v>1272</v>
      </c>
      <c r="F28" s="196">
        <v>4534</v>
      </c>
      <c r="G28" s="196">
        <f>VLOOKUP(B28,'[1]Statewise Forest Cover 2021'!$B$5:$G$40,4,FALSE)</f>
        <v>4449</v>
      </c>
      <c r="H28" s="196">
        <v>6679</v>
      </c>
      <c r="I28" s="196">
        <f>VLOOKUP(B28,'[1]Statewise Forest Cover 2021'!$B$5:$G$40,5,FALSE)</f>
        <v>6530</v>
      </c>
      <c r="J28" s="196">
        <v>12486</v>
      </c>
      <c r="K28" s="196">
        <f>VLOOKUP(B28,'[1]Statewise Forest Cover 2021'!$B$5:$G$40,6,FALSE)</f>
        <v>12251</v>
      </c>
      <c r="L28" s="196">
        <v>635</v>
      </c>
      <c r="M28" s="196">
        <f>VLOOKUP(B28,'[1]Statewise Forest Cover 2021'!$B$5:$K$40,10,FALSE)</f>
        <v>824</v>
      </c>
    </row>
    <row r="29" spans="1:13" x14ac:dyDescent="0.2">
      <c r="A29" s="195">
        <v>21</v>
      </c>
      <c r="B29" s="203" t="s">
        <v>17</v>
      </c>
      <c r="C29" s="203"/>
      <c r="D29" s="196">
        <v>6970</v>
      </c>
      <c r="E29" s="196">
        <f>VLOOKUP(B29,'[1]Statewise Forest Cover 2021'!$B$5:$G$40,3,FALSE)</f>
        <v>7213</v>
      </c>
      <c r="F29" s="196">
        <v>21552</v>
      </c>
      <c r="G29" s="196">
        <f>VLOOKUP(B29,'[1]Statewise Forest Cover 2021'!$B$5:$G$40,4,FALSE)</f>
        <v>20995</v>
      </c>
      <c r="H29" s="196">
        <v>23097</v>
      </c>
      <c r="I29" s="196">
        <f>VLOOKUP(B29,'[1]Statewise Forest Cover 2021'!$B$5:$G$40,5,FALSE)</f>
        <v>23948</v>
      </c>
      <c r="J29" s="196">
        <v>51619</v>
      </c>
      <c r="K29" s="196">
        <f>VLOOKUP(B29,'[1]Statewise Forest Cover 2021'!$B$5:$G$40,6,FALSE)</f>
        <v>52156</v>
      </c>
      <c r="L29" s="196">
        <v>4327</v>
      </c>
      <c r="M29" s="196">
        <f>VLOOKUP(B29,'[1]Statewise Forest Cover 2021'!$B$5:$K$40,10,FALSE)</f>
        <v>4924</v>
      </c>
    </row>
    <row r="30" spans="1:13" x14ac:dyDescent="0.2">
      <c r="A30" s="195">
        <v>22</v>
      </c>
      <c r="B30" s="203" t="s">
        <v>16</v>
      </c>
      <c r="C30" s="203"/>
      <c r="D30" s="196">
        <v>8</v>
      </c>
      <c r="E30" s="196">
        <f>VLOOKUP(B30,'[1]Statewise Forest Cover 2021'!$B$5:$G$40,3,FALSE)</f>
        <v>11</v>
      </c>
      <c r="F30" s="196">
        <v>801</v>
      </c>
      <c r="G30" s="196">
        <f>VLOOKUP(B30,'[1]Statewise Forest Cover 2021'!$B$5:$G$40,4,FALSE)</f>
        <v>793</v>
      </c>
      <c r="H30" s="196">
        <v>1040</v>
      </c>
      <c r="I30" s="196">
        <f>VLOOKUP(B30,'[1]Statewise Forest Cover 2021'!$B$5:$G$40,5,FALSE)</f>
        <v>1043</v>
      </c>
      <c r="J30" s="196">
        <v>1849</v>
      </c>
      <c r="K30" s="196">
        <f>VLOOKUP(B30,'[1]Statewise Forest Cover 2021'!$B$5:$G$40,6,FALSE)</f>
        <v>1847</v>
      </c>
      <c r="L30" s="196">
        <v>33</v>
      </c>
      <c r="M30" s="196">
        <f>VLOOKUP(B30,'[1]Statewise Forest Cover 2021'!$B$5:$K$40,10,FALSE)</f>
        <v>34</v>
      </c>
    </row>
    <row r="31" spans="1:13" x14ac:dyDescent="0.2">
      <c r="A31" s="195">
        <v>23</v>
      </c>
      <c r="B31" s="203" t="s">
        <v>15</v>
      </c>
      <c r="C31" s="203"/>
      <c r="D31" s="196">
        <v>78</v>
      </c>
      <c r="E31" s="196">
        <f>VLOOKUP(B31,'[1]Statewise Forest Cover 2021'!$B$5:$G$40,3,FALSE)</f>
        <v>78</v>
      </c>
      <c r="F31" s="196">
        <v>4342</v>
      </c>
      <c r="G31" s="196">
        <f>VLOOKUP(B31,'[1]Statewise Forest Cover 2021'!$B$5:$G$40,4,FALSE)</f>
        <v>4369</v>
      </c>
      <c r="H31" s="196">
        <v>12210</v>
      </c>
      <c r="I31" s="196">
        <f>VLOOKUP(B31,'[1]Statewise Forest Cover 2021'!$B$5:$G$40,5,FALSE)</f>
        <v>12208</v>
      </c>
      <c r="J31" s="196">
        <v>16630</v>
      </c>
      <c r="K31" s="196">
        <f>VLOOKUP(B31,'[1]Statewise Forest Cover 2021'!$B$5:$G$40,6,FALSE)</f>
        <v>16655</v>
      </c>
      <c r="L31" s="196">
        <v>4760</v>
      </c>
      <c r="M31" s="196">
        <f>VLOOKUP(B31,'[1]Statewise Forest Cover 2021'!$B$5:$K$40,10,FALSE)</f>
        <v>4809</v>
      </c>
    </row>
    <row r="32" spans="1:13" x14ac:dyDescent="0.2">
      <c r="A32" s="195">
        <v>24</v>
      </c>
      <c r="B32" s="203" t="s">
        <v>14</v>
      </c>
      <c r="C32" s="203"/>
      <c r="D32" s="196">
        <v>1102</v>
      </c>
      <c r="E32" s="196">
        <f>VLOOKUP(B32,'[1]Statewise Forest Cover 2021'!$B$5:$G$40,3,FALSE)</f>
        <v>1102</v>
      </c>
      <c r="F32" s="196">
        <v>1552</v>
      </c>
      <c r="G32" s="196">
        <f>VLOOKUP(B32,'[1]Statewise Forest Cover 2021'!$B$5:$G$40,4,FALSE)</f>
        <v>1551</v>
      </c>
      <c r="H32" s="196">
        <v>688</v>
      </c>
      <c r="I32" s="196">
        <f>VLOOKUP(B32,'[1]Statewise Forest Cover 2021'!$B$5:$G$40,5,FALSE)</f>
        <v>688</v>
      </c>
      <c r="J32" s="196">
        <v>3342</v>
      </c>
      <c r="K32" s="196">
        <f>VLOOKUP(B32,'[1]Statewise Forest Cover 2021'!$B$5:$G$40,6,FALSE)</f>
        <v>3341</v>
      </c>
      <c r="L32" s="196">
        <v>307</v>
      </c>
      <c r="M32" s="196">
        <f>VLOOKUP(B32,'[1]Statewise Forest Cover 2021'!$B$5:$K$40,10,FALSE)</f>
        <v>296</v>
      </c>
    </row>
    <row r="33" spans="1:13" x14ac:dyDescent="0.2">
      <c r="A33" s="195">
        <v>25</v>
      </c>
      <c r="B33" s="203" t="s">
        <v>13</v>
      </c>
      <c r="C33" s="203"/>
      <c r="D33" s="196">
        <v>3605</v>
      </c>
      <c r="E33" s="196">
        <f>VLOOKUP(B33,'[1]Statewise Forest Cover 2021'!$B$5:$G$40,3,FALSE)</f>
        <v>3593</v>
      </c>
      <c r="F33" s="196">
        <v>11030</v>
      </c>
      <c r="G33" s="196">
        <f>VLOOKUP(B33,'[1]Statewise Forest Cover 2021'!$B$5:$G$40,4,FALSE)</f>
        <v>11034</v>
      </c>
      <c r="H33" s="196">
        <v>11729</v>
      </c>
      <c r="I33" s="196">
        <f>VLOOKUP(B33,'[1]Statewise Forest Cover 2021'!$B$5:$G$40,5,FALSE)</f>
        <v>11792</v>
      </c>
      <c r="J33" s="196">
        <v>26364</v>
      </c>
      <c r="K33" s="196">
        <f>VLOOKUP(B33,'[1]Statewise Forest Cover 2021'!$B$5:$G$40,6,FALSE)</f>
        <v>26419</v>
      </c>
      <c r="L33" s="196">
        <v>715</v>
      </c>
      <c r="M33" s="196">
        <f>VLOOKUP(B33,'[1]Statewise Forest Cover 2021'!$B$5:$K$40,10,FALSE)</f>
        <v>758</v>
      </c>
    </row>
    <row r="34" spans="1:13" x14ac:dyDescent="0.2">
      <c r="A34" s="195">
        <v>26</v>
      </c>
      <c r="B34" s="203" t="s">
        <v>12</v>
      </c>
      <c r="C34" s="203"/>
      <c r="D34" s="196">
        <v>1608</v>
      </c>
      <c r="E34" s="196">
        <f>VLOOKUP(B34,'[1]Statewise Forest Cover 2021'!$B$5:$G$40,3,FALSE)</f>
        <v>1624</v>
      </c>
      <c r="F34" s="196">
        <v>8787</v>
      </c>
      <c r="G34" s="196">
        <f>VLOOKUP(B34,'[1]Statewise Forest Cover 2021'!$B$5:$G$40,4,FALSE)</f>
        <v>9119</v>
      </c>
      <c r="H34" s="196">
        <v>10187</v>
      </c>
      <c r="I34" s="196">
        <f>VLOOKUP(B34,'[1]Statewise Forest Cover 2021'!$B$5:$G$40,5,FALSE)</f>
        <v>10471</v>
      </c>
      <c r="J34" s="196">
        <v>20582</v>
      </c>
      <c r="K34" s="196">
        <f>VLOOKUP(B34,'[1]Statewise Forest Cover 2021'!$B$5:$G$40,6,FALSE)</f>
        <v>21214</v>
      </c>
      <c r="L34" s="196">
        <v>3615</v>
      </c>
      <c r="M34" s="196">
        <f>VLOOKUP(B34,'[1]Statewise Forest Cover 2021'!$B$5:$K$40,10,FALSE)</f>
        <v>2911</v>
      </c>
    </row>
    <row r="35" spans="1:13" x14ac:dyDescent="0.2">
      <c r="A35" s="195">
        <v>27</v>
      </c>
      <c r="B35" s="203" t="s">
        <v>11</v>
      </c>
      <c r="C35" s="203"/>
      <c r="D35" s="196">
        <v>654</v>
      </c>
      <c r="E35" s="196">
        <f>VLOOKUP(B35,'[1]Statewise Forest Cover 2021'!$B$5:$G$40,3,FALSE)</f>
        <v>647</v>
      </c>
      <c r="F35" s="196">
        <v>5236</v>
      </c>
      <c r="G35" s="196">
        <f>VLOOKUP(B35,'[1]Statewise Forest Cover 2021'!$B$5:$G$40,4,FALSE)</f>
        <v>5212</v>
      </c>
      <c r="H35" s="196">
        <v>1836</v>
      </c>
      <c r="I35" s="196">
        <f>VLOOKUP(B35,'[1]Statewise Forest Cover 2021'!$B$5:$G$40,5,FALSE)</f>
        <v>1863</v>
      </c>
      <c r="J35" s="196">
        <v>7726</v>
      </c>
      <c r="K35" s="196">
        <f>VLOOKUP(B35,'[1]Statewise Forest Cover 2021'!$B$5:$G$40,6,FALSE)</f>
        <v>7722</v>
      </c>
      <c r="L35" s="196">
        <v>29</v>
      </c>
      <c r="M35" s="196">
        <f>VLOOKUP(B35,'[1]Statewise Forest Cover 2021'!$B$5:$K$40,10,FALSE)</f>
        <v>33</v>
      </c>
    </row>
    <row r="36" spans="1:13" x14ac:dyDescent="0.2">
      <c r="A36" s="195">
        <v>28</v>
      </c>
      <c r="B36" s="203" t="s">
        <v>10</v>
      </c>
      <c r="C36" s="203"/>
      <c r="D36" s="196">
        <v>2617</v>
      </c>
      <c r="E36" s="196">
        <f>VLOOKUP(B36,'[1]Statewise Forest Cover 2021'!$B$5:$G$40,3,FALSE)</f>
        <v>2627</v>
      </c>
      <c r="F36" s="196">
        <v>4080</v>
      </c>
      <c r="G36" s="196">
        <f>VLOOKUP(B36,'[1]Statewise Forest Cover 2021'!$B$5:$G$40,4,FALSE)</f>
        <v>4029</v>
      </c>
      <c r="H36" s="196">
        <v>8109</v>
      </c>
      <c r="I36" s="196">
        <f>VLOOKUP(B36,'[1]Statewise Forest Cover 2021'!$B$5:$G$40,5,FALSE)</f>
        <v>8162</v>
      </c>
      <c r="J36" s="196">
        <v>14806</v>
      </c>
      <c r="K36" s="196">
        <f>VLOOKUP(B36,'[1]Statewise Forest Cover 2021'!$B$5:$G$40,6,FALSE)</f>
        <v>14818</v>
      </c>
      <c r="L36" s="196">
        <v>587</v>
      </c>
      <c r="M36" s="196">
        <f>VLOOKUP(B36,'[1]Statewise Forest Cover 2021'!$B$5:$K$40,10,FALSE)</f>
        <v>563</v>
      </c>
    </row>
    <row r="37" spans="1:13" x14ac:dyDescent="0.2">
      <c r="A37" s="195">
        <v>29</v>
      </c>
      <c r="B37" s="203" t="s">
        <v>9</v>
      </c>
      <c r="C37" s="203"/>
      <c r="D37" s="196">
        <v>5047</v>
      </c>
      <c r="E37" s="196">
        <f>VLOOKUP(B37,'[1]Statewise Forest Cover 2021'!$B$5:$G$40,3,FALSE)</f>
        <v>5055</v>
      </c>
      <c r="F37" s="196">
        <v>12805</v>
      </c>
      <c r="G37" s="196">
        <f>VLOOKUP(B37,'[1]Statewise Forest Cover 2021'!$B$5:$G$40,4,FALSE)</f>
        <v>12768</v>
      </c>
      <c r="H37" s="196">
        <v>6451</v>
      </c>
      <c r="I37" s="196">
        <f>VLOOKUP(B37,'[1]Statewise Forest Cover 2021'!$B$5:$G$40,5,FALSE)</f>
        <v>6482</v>
      </c>
      <c r="J37" s="196">
        <v>24303</v>
      </c>
      <c r="K37" s="196">
        <f>VLOOKUP(B37,'[1]Statewise Forest Cover 2021'!$B$5:$G$40,6,FALSE)</f>
        <v>24305</v>
      </c>
      <c r="L37" s="196">
        <v>383</v>
      </c>
      <c r="M37" s="196">
        <f>VLOOKUP(B37,'[1]Statewise Forest Cover 2021'!$B$5:$K$40,10,FALSE)</f>
        <v>392</v>
      </c>
    </row>
    <row r="38" spans="1:13" x14ac:dyDescent="0.2">
      <c r="A38" s="195">
        <v>30</v>
      </c>
      <c r="B38" s="203" t="s">
        <v>8</v>
      </c>
      <c r="C38" s="203"/>
      <c r="D38" s="196">
        <v>3019</v>
      </c>
      <c r="E38" s="196">
        <f>VLOOKUP(B38,'[1]Statewise Forest Cover 2021'!$B$5:$G$40,3,FALSE)</f>
        <v>3037</v>
      </c>
      <c r="F38" s="196">
        <v>4160</v>
      </c>
      <c r="G38" s="196">
        <f>VLOOKUP(B38,'[1]Statewise Forest Cover 2021'!$B$5:$G$40,4,FALSE)</f>
        <v>4208</v>
      </c>
      <c r="H38" s="196">
        <v>9723</v>
      </c>
      <c r="I38" s="196">
        <f>VLOOKUP(B38,'[1]Statewise Forest Cover 2021'!$B$5:$G$40,5,FALSE)</f>
        <v>9587</v>
      </c>
      <c r="J38" s="196">
        <v>16902</v>
      </c>
      <c r="K38" s="196">
        <f>VLOOKUP(B38,'[1]Statewise Forest Cover 2021'!$B$5:$G$40,6,FALSE)</f>
        <v>16832</v>
      </c>
      <c r="L38" s="196">
        <v>146</v>
      </c>
      <c r="M38" s="196">
        <f>VLOOKUP(B38,'[1]Statewise Forest Cover 2021'!$B$5:$K$40,10,FALSE)</f>
        <v>156</v>
      </c>
    </row>
    <row r="39" spans="1:13" x14ac:dyDescent="0.2">
      <c r="A39" s="195">
        <v>31</v>
      </c>
      <c r="B39" s="203" t="s">
        <v>261</v>
      </c>
      <c r="C39" s="203"/>
      <c r="D39" s="196">
        <v>5678</v>
      </c>
      <c r="E39" s="196">
        <f>VLOOKUP(B39,'[1]Statewise Forest Cover 2021'!$B$5:$G$40,3,FALSE)</f>
        <v>5678</v>
      </c>
      <c r="F39" s="196">
        <v>684</v>
      </c>
      <c r="G39" s="196">
        <f>VLOOKUP(B39,'[1]Statewise Forest Cover 2021'!$B$5:$G$40,4,FALSE)</f>
        <v>683</v>
      </c>
      <c r="H39" s="196">
        <v>381</v>
      </c>
      <c r="I39" s="196">
        <f>VLOOKUP(B39,'[1]Statewise Forest Cover 2021'!$B$5:$G$40,5,FALSE)</f>
        <v>383</v>
      </c>
      <c r="J39" s="196">
        <v>6743</v>
      </c>
      <c r="K39" s="196">
        <f>VLOOKUP(B39,'[1]Statewise Forest Cover 2021'!$B$5:$G$40,6,FALSE)</f>
        <v>6744</v>
      </c>
      <c r="L39" s="196">
        <v>1</v>
      </c>
      <c r="M39" s="196">
        <f>VLOOKUP(B39,'[1]Statewise Forest Cover 2021'!$B$5:$K$40,10,FALSE)</f>
        <v>1</v>
      </c>
    </row>
    <row r="40" spans="1:13" x14ac:dyDescent="0.2">
      <c r="A40" s="195">
        <v>32</v>
      </c>
      <c r="B40" s="203" t="s">
        <v>6</v>
      </c>
      <c r="C40" s="203"/>
      <c r="D40" s="198">
        <v>1.36</v>
      </c>
      <c r="E40" s="198">
        <f>VLOOKUP(B40,'[1]Statewise Forest Cover 2021'!$B$5:$G$40,3,FALSE)</f>
        <v>1.36</v>
      </c>
      <c r="F40" s="198">
        <v>14.24</v>
      </c>
      <c r="G40" s="198">
        <f>VLOOKUP(B40,'[1]Statewise Forest Cover 2021'!$B$5:$G$40,4,FALSE)</f>
        <v>13.51</v>
      </c>
      <c r="H40" s="198">
        <v>6.43</v>
      </c>
      <c r="I40" s="198">
        <f>VLOOKUP(B40,'[1]Statewise Forest Cover 2021'!$B$5:$G$40,5,FALSE)</f>
        <v>8.01</v>
      </c>
      <c r="J40" s="198">
        <v>22.03</v>
      </c>
      <c r="K40" s="198">
        <f>VLOOKUP(B40,'[1]Statewise Forest Cover 2021'!$B$5:$G$40,6,FALSE)</f>
        <v>22.88</v>
      </c>
      <c r="L40" s="198">
        <v>0.1</v>
      </c>
      <c r="M40" s="198">
        <f>VLOOKUP(B40,'[1]Statewise Forest Cover 2021'!$B$5:$K$40,10,FALSE)</f>
        <v>0.38</v>
      </c>
    </row>
    <row r="41" spans="1:13" x14ac:dyDescent="0.2">
      <c r="A41" s="195">
        <v>33</v>
      </c>
      <c r="B41" s="203" t="s">
        <v>5</v>
      </c>
      <c r="C41" s="203"/>
      <c r="D41" s="196">
        <v>0</v>
      </c>
      <c r="E41" s="202">
        <v>1.4</v>
      </c>
      <c r="F41" s="196">
        <v>80</v>
      </c>
      <c r="G41" s="202">
        <v>85.56</v>
      </c>
      <c r="H41" s="198">
        <v>127</v>
      </c>
      <c r="I41" s="202">
        <v>140.79</v>
      </c>
      <c r="J41" s="198">
        <v>207</v>
      </c>
      <c r="K41" s="202">
        <v>227.75</v>
      </c>
      <c r="L41" s="198">
        <v>5</v>
      </c>
      <c r="M41" s="202">
        <v>4.8499999999999996</v>
      </c>
    </row>
    <row r="42" spans="1:13" x14ac:dyDescent="0.2">
      <c r="A42" s="195">
        <v>34</v>
      </c>
      <c r="B42" s="203" t="s">
        <v>4</v>
      </c>
      <c r="C42" s="203"/>
      <c r="D42" s="198">
        <v>1.4</v>
      </c>
      <c r="E42" s="202"/>
      <c r="F42" s="198">
        <v>5.69</v>
      </c>
      <c r="G42" s="202"/>
      <c r="H42" s="198">
        <v>13.4</v>
      </c>
      <c r="I42" s="202"/>
      <c r="J42" s="198">
        <v>20.49</v>
      </c>
      <c r="K42" s="202"/>
      <c r="L42" s="198">
        <v>0.19</v>
      </c>
      <c r="M42" s="202"/>
    </row>
    <row r="43" spans="1:13" x14ac:dyDescent="0.2">
      <c r="A43" s="195">
        <v>35</v>
      </c>
      <c r="B43" s="203" t="s">
        <v>2</v>
      </c>
      <c r="C43" s="203"/>
      <c r="D43" s="196">
        <v>0</v>
      </c>
      <c r="E43" s="196">
        <f>VLOOKUP(B43,'[1]Statewise Forest Cover 2021'!$B$5:$G$40,3,FALSE)</f>
        <v>0</v>
      </c>
      <c r="F43" s="198">
        <v>16.09</v>
      </c>
      <c r="G43" s="198">
        <f>VLOOKUP(B43,'[1]Statewise Forest Cover 2021'!$B$5:$G$40,4,FALSE)</f>
        <v>16.09</v>
      </c>
      <c r="H43" s="198">
        <v>11.01</v>
      </c>
      <c r="I43" s="198">
        <f>VLOOKUP(B43,'[1]Statewise Forest Cover 2021'!$B$5:$G$40,5,FALSE)</f>
        <v>11.01</v>
      </c>
      <c r="J43" s="198">
        <v>27.1</v>
      </c>
      <c r="K43" s="198">
        <f>VLOOKUP(B43,'[1]Statewise Forest Cover 2021'!$B$5:$G$40,6,FALSE)</f>
        <v>27.1</v>
      </c>
      <c r="L43" s="196">
        <v>0</v>
      </c>
      <c r="M43" s="196">
        <f>VLOOKUP(B43,'[1]Statewise Forest Cover 2021'!$B$5:$K$40,10,FALSE)</f>
        <v>0</v>
      </c>
    </row>
    <row r="44" spans="1:13" x14ac:dyDescent="0.2">
      <c r="A44" s="195">
        <v>36</v>
      </c>
      <c r="B44" s="203" t="s">
        <v>1</v>
      </c>
      <c r="C44" s="203"/>
      <c r="D44" s="196">
        <v>0</v>
      </c>
      <c r="E44" s="196">
        <f>VLOOKUP(B44,'[1]Statewise Forest Cover 2021'!$B$5:$G$40,3,FALSE)</f>
        <v>0</v>
      </c>
      <c r="F44" s="198">
        <v>17.66</v>
      </c>
      <c r="G44" s="198">
        <f>VLOOKUP(B44,'[1]Statewise Forest Cover 2021'!$B$5:$G$40,4,FALSE)</f>
        <v>17.53</v>
      </c>
      <c r="H44" s="198">
        <v>34.75</v>
      </c>
      <c r="I44" s="198">
        <f>VLOOKUP(B44,'[1]Statewise Forest Cover 2021'!$B$5:$G$40,5,FALSE)</f>
        <v>35.770000000000003</v>
      </c>
      <c r="J44" s="198">
        <v>52.41</v>
      </c>
      <c r="K44" s="198">
        <f>VLOOKUP(B44,'[1]Statewise Forest Cover 2021'!$B$5:$G$40,6,FALSE)</f>
        <v>53.3</v>
      </c>
      <c r="L44" s="196">
        <v>0</v>
      </c>
      <c r="M44" s="196">
        <f>VLOOKUP(B44,'[1]Statewise Forest Cover 2021'!$B$5:$K$40,10,FALSE)</f>
        <v>0</v>
      </c>
    </row>
    <row r="45" spans="1:13" x14ac:dyDescent="0.2">
      <c r="A45" s="201" t="s">
        <v>163</v>
      </c>
      <c r="B45" s="201"/>
      <c r="C45" s="201"/>
      <c r="D45" s="199">
        <v>99278</v>
      </c>
      <c r="E45" s="199">
        <v>99779</v>
      </c>
      <c r="F45" s="199">
        <v>308472</v>
      </c>
      <c r="G45" s="199">
        <v>306890</v>
      </c>
      <c r="H45" s="199">
        <v>304499</v>
      </c>
      <c r="I45" s="199">
        <v>307120</v>
      </c>
      <c r="J45" s="199">
        <v>712249</v>
      </c>
      <c r="K45" s="199">
        <v>713789</v>
      </c>
      <c r="L45" s="199">
        <v>46297</v>
      </c>
      <c r="M45" s="199">
        <v>46539</v>
      </c>
    </row>
    <row r="46" spans="1:13" x14ac:dyDescent="0.2">
      <c r="A46" s="200" t="s">
        <v>262</v>
      </c>
    </row>
  </sheetData>
  <mergeCells count="51">
    <mergeCell ref="A2:L2"/>
    <mergeCell ref="A4:A6"/>
    <mergeCell ref="B4:C6"/>
    <mergeCell ref="D4:E5"/>
    <mergeCell ref="F4:G5"/>
    <mergeCell ref="H4:I5"/>
    <mergeCell ref="J4:K5"/>
    <mergeCell ref="L4:M5"/>
    <mergeCell ref="A17:A19"/>
    <mergeCell ref="B17:B19"/>
    <mergeCell ref="B7:C7"/>
    <mergeCell ref="B8:C8"/>
    <mergeCell ref="B9:C9"/>
    <mergeCell ref="B10:C10"/>
    <mergeCell ref="B11:C11"/>
    <mergeCell ref="B12:C12"/>
    <mergeCell ref="B25:C25"/>
    <mergeCell ref="B13:C13"/>
    <mergeCell ref="B14:C14"/>
    <mergeCell ref="B15:C15"/>
    <mergeCell ref="B16:C16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E41:E42"/>
    <mergeCell ref="A45:C45"/>
    <mergeCell ref="I41:I42"/>
    <mergeCell ref="K41:K42"/>
    <mergeCell ref="M41:M42"/>
    <mergeCell ref="B42:C42"/>
    <mergeCell ref="B43:C43"/>
    <mergeCell ref="B44:C44"/>
    <mergeCell ref="G41:G42"/>
  </mergeCells>
  <pageMargins left="0.7" right="0.7" top="0.75" bottom="0.75" header="0.3" footer="0.3"/>
  <pageSetup paperSize="9" scale="6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B8B3-44DF-405F-B094-1252E96682DC}">
  <dimension ref="A1:T48"/>
  <sheetViews>
    <sheetView view="pageBreakPreview" zoomScale="90" zoomScaleNormal="100" zoomScaleSheetLayoutView="90" workbookViewId="0">
      <selection activeCell="A47" sqref="A47"/>
    </sheetView>
  </sheetViews>
  <sheetFormatPr defaultRowHeight="15" x14ac:dyDescent="0.25"/>
  <cols>
    <col min="1" max="1" width="6" customWidth="1"/>
    <col min="2" max="3" width="18.140625" customWidth="1"/>
    <col min="4" max="9" width="10.7109375" customWidth="1"/>
    <col min="10" max="14" width="18.140625" customWidth="1"/>
    <col min="15" max="15" width="15.5703125" customWidth="1"/>
    <col min="16" max="16" width="10" customWidth="1"/>
    <col min="17" max="17" width="12" customWidth="1"/>
    <col min="18" max="18" width="9.42578125" customWidth="1"/>
    <col min="19" max="19" width="12" customWidth="1"/>
    <col min="20" max="20" width="10" customWidth="1"/>
  </cols>
  <sheetData>
    <row r="1" spans="1:20" x14ac:dyDescent="0.25">
      <c r="A1" s="1" t="s">
        <v>236</v>
      </c>
    </row>
    <row r="3" spans="1:20" ht="16.5" x14ac:dyDescent="0.25">
      <c r="A3" s="264" t="s">
        <v>98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20" ht="16.5" x14ac:dyDescent="0.25">
      <c r="A4" s="59"/>
      <c r="B4" s="59"/>
      <c r="C4" s="180"/>
      <c r="D4" s="59"/>
      <c r="E4" s="59"/>
      <c r="F4" s="59"/>
      <c r="G4" s="59"/>
      <c r="H4" s="59"/>
      <c r="I4" s="59"/>
      <c r="J4" s="59"/>
      <c r="K4" s="59"/>
      <c r="L4" s="59"/>
      <c r="M4" s="59" t="s">
        <v>147</v>
      </c>
      <c r="N4" s="59"/>
      <c r="O4" s="59"/>
    </row>
    <row r="5" spans="1:20" ht="94.5" customHeight="1" x14ac:dyDescent="0.25">
      <c r="A5" s="256" t="s">
        <v>99</v>
      </c>
      <c r="B5" s="256" t="s">
        <v>51</v>
      </c>
      <c r="C5" s="256" t="s">
        <v>95</v>
      </c>
      <c r="D5" s="256" t="s">
        <v>209</v>
      </c>
      <c r="E5" s="256" t="s">
        <v>210</v>
      </c>
      <c r="F5" s="258" t="s">
        <v>102</v>
      </c>
      <c r="G5" s="260" t="s">
        <v>103</v>
      </c>
      <c r="H5" s="256" t="s">
        <v>211</v>
      </c>
      <c r="I5" s="254" t="s">
        <v>105</v>
      </c>
      <c r="J5" s="253" t="s">
        <v>106</v>
      </c>
      <c r="K5" s="253" t="s">
        <v>107</v>
      </c>
      <c r="L5" s="32" t="s">
        <v>108</v>
      </c>
      <c r="M5" s="32" t="s">
        <v>108</v>
      </c>
      <c r="N5" s="32" t="s">
        <v>109</v>
      </c>
      <c r="O5" s="32" t="s">
        <v>109</v>
      </c>
      <c r="P5" s="262" t="s">
        <v>145</v>
      </c>
    </row>
    <row r="6" spans="1:20" ht="27" customHeight="1" x14ac:dyDescent="0.25">
      <c r="A6" s="261"/>
      <c r="B6" s="261"/>
      <c r="C6" s="261"/>
      <c r="D6" s="257"/>
      <c r="E6" s="257"/>
      <c r="F6" s="259"/>
      <c r="G6" s="260"/>
      <c r="H6" s="257"/>
      <c r="I6" s="255"/>
      <c r="J6" s="253"/>
      <c r="K6" s="253"/>
      <c r="L6" s="32" t="s">
        <v>115</v>
      </c>
      <c r="M6" s="32" t="s">
        <v>116</v>
      </c>
      <c r="N6" s="32" t="s">
        <v>116</v>
      </c>
      <c r="O6" s="32" t="s">
        <v>117</v>
      </c>
      <c r="P6" s="262"/>
    </row>
    <row r="7" spans="1:20" ht="42.75" x14ac:dyDescent="0.25">
      <c r="A7" s="261"/>
      <c r="B7" s="261"/>
      <c r="C7" s="261"/>
      <c r="D7" s="32" t="s">
        <v>112</v>
      </c>
      <c r="E7" s="32" t="s">
        <v>112</v>
      </c>
      <c r="F7" s="33" t="s">
        <v>112</v>
      </c>
      <c r="G7" s="33" t="s">
        <v>112</v>
      </c>
      <c r="H7" s="32" t="s">
        <v>112</v>
      </c>
      <c r="I7" s="33" t="s">
        <v>112</v>
      </c>
      <c r="J7" s="32" t="s">
        <v>114</v>
      </c>
      <c r="K7" s="32" t="s">
        <v>114</v>
      </c>
      <c r="L7" s="32" t="s">
        <v>118</v>
      </c>
      <c r="M7" s="32" t="s">
        <v>119</v>
      </c>
      <c r="N7" s="32" t="s">
        <v>120</v>
      </c>
      <c r="O7" s="35"/>
      <c r="P7" s="262"/>
    </row>
    <row r="8" spans="1:20" ht="28.5" customHeight="1" x14ac:dyDescent="0.25">
      <c r="A8" s="261"/>
      <c r="B8" s="261"/>
      <c r="C8" s="261"/>
      <c r="D8" s="265">
        <v>1</v>
      </c>
      <c r="E8" s="260">
        <v>2</v>
      </c>
      <c r="F8" s="260">
        <v>3</v>
      </c>
      <c r="G8" s="260">
        <v>4</v>
      </c>
      <c r="H8" s="260">
        <v>5</v>
      </c>
      <c r="I8" s="254" t="s">
        <v>121</v>
      </c>
      <c r="J8" s="254" t="s">
        <v>212</v>
      </c>
      <c r="K8" s="260" t="s">
        <v>213</v>
      </c>
      <c r="L8" s="260" t="s">
        <v>123</v>
      </c>
      <c r="M8" s="260" t="s">
        <v>124</v>
      </c>
      <c r="N8" s="260" t="s">
        <v>125</v>
      </c>
      <c r="O8" s="260">
        <v>12</v>
      </c>
      <c r="P8" s="262"/>
    </row>
    <row r="9" spans="1:20" x14ac:dyDescent="0.25">
      <c r="A9" s="257"/>
      <c r="B9" s="257"/>
      <c r="C9" s="257"/>
      <c r="D9" s="265"/>
      <c r="E9" s="260"/>
      <c r="F9" s="260"/>
      <c r="G9" s="260"/>
      <c r="H9" s="260"/>
      <c r="I9" s="255"/>
      <c r="J9" s="255"/>
      <c r="K9" s="260"/>
      <c r="L9" s="260"/>
      <c r="M9" s="260"/>
      <c r="N9" s="260"/>
      <c r="O9" s="260"/>
      <c r="P9" s="263"/>
    </row>
    <row r="10" spans="1:20" x14ac:dyDescent="0.25">
      <c r="A10" s="36">
        <v>1</v>
      </c>
      <c r="B10" s="37" t="s">
        <v>36</v>
      </c>
      <c r="C10" s="38">
        <v>16296800</v>
      </c>
      <c r="D10" s="38">
        <v>100539</v>
      </c>
      <c r="E10" s="38">
        <v>38585</v>
      </c>
      <c r="F10" s="38">
        <v>568</v>
      </c>
      <c r="G10" s="38">
        <v>4527</v>
      </c>
      <c r="H10" s="38">
        <v>118471</v>
      </c>
      <c r="I10" s="38">
        <f>D10+E10+F10+G10+H10</f>
        <v>262690</v>
      </c>
      <c r="J10" s="38">
        <f>I10*1000</f>
        <v>262690000</v>
      </c>
      <c r="K10" s="38">
        <f>J10*3.67</f>
        <v>964072300</v>
      </c>
      <c r="L10" s="38">
        <f>K10*$Q$14</f>
        <v>77243800698.756393</v>
      </c>
      <c r="M10" s="38">
        <f>L10*$Q$13</f>
        <v>5123805307370.5371</v>
      </c>
      <c r="N10" s="38">
        <f>M10*(3/100)</f>
        <v>153714159221.11612</v>
      </c>
      <c r="O10" s="38">
        <f>N10/100000</f>
        <v>1537141.5922111613</v>
      </c>
      <c r="P10" s="38">
        <v>9432.1682306413604</v>
      </c>
      <c r="T10" s="44"/>
    </row>
    <row r="11" spans="1:20" x14ac:dyDescent="0.25">
      <c r="A11" s="39">
        <v>2</v>
      </c>
      <c r="B11" s="40" t="s">
        <v>35</v>
      </c>
      <c r="C11" s="41">
        <v>8374300</v>
      </c>
      <c r="D11" s="41">
        <v>243462</v>
      </c>
      <c r="E11" s="41">
        <v>53378</v>
      </c>
      <c r="F11" s="41">
        <v>4305</v>
      </c>
      <c r="G11" s="41">
        <v>16231</v>
      </c>
      <c r="H11" s="41">
        <v>677163</v>
      </c>
      <c r="I11" s="41">
        <f t="shared" ref="I11:I45" si="0">D11+E11+F11+G11+H11</f>
        <v>994539</v>
      </c>
      <c r="J11" s="41">
        <f>I11*1000</f>
        <v>994539000</v>
      </c>
      <c r="K11" s="41">
        <f t="shared" ref="K11:K46" si="1">J11*3.67</f>
        <v>3649958130</v>
      </c>
      <c r="L11" s="41">
        <f t="shared" ref="L11:L45" si="2">K11*$Q$14</f>
        <v>292443459222.43134</v>
      </c>
      <c r="M11" s="41">
        <f t="shared" ref="M11:M45" si="3">L11*$Q$13</f>
        <v>19398622736255.613</v>
      </c>
      <c r="N11" s="41">
        <f t="shared" ref="N11:N45" si="4">M11*(3/100)</f>
        <v>581958682087.66833</v>
      </c>
      <c r="O11" s="41">
        <f t="shared" ref="O11:O45" si="5">N11/100000</f>
        <v>5819586.8208766831</v>
      </c>
      <c r="P11" s="41">
        <v>69493.412235968179</v>
      </c>
    </row>
    <row r="12" spans="1:20" x14ac:dyDescent="0.25">
      <c r="A12" s="36">
        <v>3</v>
      </c>
      <c r="B12" s="37" t="s">
        <v>34</v>
      </c>
      <c r="C12" s="38">
        <v>7843800</v>
      </c>
      <c r="D12" s="38">
        <v>47343</v>
      </c>
      <c r="E12" s="38">
        <v>10824</v>
      </c>
      <c r="F12" s="38">
        <v>1093</v>
      </c>
      <c r="G12" s="38">
        <v>5240</v>
      </c>
      <c r="H12" s="38">
        <v>112352</v>
      </c>
      <c r="I12" s="38">
        <f t="shared" si="0"/>
        <v>176852</v>
      </c>
      <c r="J12" s="38">
        <f t="shared" ref="J12:J45" si="6">I12*1000</f>
        <v>176852000</v>
      </c>
      <c r="K12" s="38">
        <f t="shared" si="1"/>
        <v>649046840</v>
      </c>
      <c r="L12" s="38">
        <f t="shared" si="2"/>
        <v>52003200126.29512</v>
      </c>
      <c r="M12" s="38">
        <f t="shared" si="3"/>
        <v>3449523073657.5215</v>
      </c>
      <c r="N12" s="38">
        <f t="shared" si="4"/>
        <v>103485692209.72565</v>
      </c>
      <c r="O12" s="38">
        <f t="shared" si="5"/>
        <v>1034856.9220972565</v>
      </c>
      <c r="P12" s="38">
        <v>13193.310921967113</v>
      </c>
    </row>
    <row r="13" spans="1:20" x14ac:dyDescent="0.25">
      <c r="A13" s="39">
        <v>4</v>
      </c>
      <c r="B13" s="40" t="s">
        <v>33</v>
      </c>
      <c r="C13" s="41">
        <v>9416300</v>
      </c>
      <c r="D13" s="41">
        <v>19063</v>
      </c>
      <c r="E13" s="41">
        <v>6707</v>
      </c>
      <c r="F13" s="41">
        <v>138</v>
      </c>
      <c r="G13" s="41">
        <v>625</v>
      </c>
      <c r="H13" s="41">
        <v>28864</v>
      </c>
      <c r="I13" s="41">
        <f t="shared" si="0"/>
        <v>55397</v>
      </c>
      <c r="J13" s="41">
        <f t="shared" si="6"/>
        <v>55397000</v>
      </c>
      <c r="K13" s="41">
        <f t="shared" si="1"/>
        <v>203306990</v>
      </c>
      <c r="L13" s="41">
        <f t="shared" si="2"/>
        <v>16289446980.505568</v>
      </c>
      <c r="M13" s="41">
        <f t="shared" si="3"/>
        <v>1080526257613.1777</v>
      </c>
      <c r="N13" s="41">
        <f t="shared" si="4"/>
        <v>32415787728.395332</v>
      </c>
      <c r="O13" s="41">
        <f t="shared" si="5"/>
        <v>324157.8772839533</v>
      </c>
      <c r="P13" s="41">
        <v>3442.5185825000613</v>
      </c>
      <c r="Q13" s="44">
        <v>66.332899999999995</v>
      </c>
    </row>
    <row r="14" spans="1:20" x14ac:dyDescent="0.25">
      <c r="A14" s="36">
        <v>5</v>
      </c>
      <c r="B14" s="37" t="s">
        <v>32</v>
      </c>
      <c r="C14" s="38">
        <v>13519200</v>
      </c>
      <c r="D14" s="38">
        <v>206678</v>
      </c>
      <c r="E14" s="38">
        <v>68159</v>
      </c>
      <c r="F14" s="38">
        <v>2588</v>
      </c>
      <c r="G14" s="38">
        <v>7628</v>
      </c>
      <c r="H14" s="38">
        <v>275927</v>
      </c>
      <c r="I14" s="38">
        <f t="shared" si="0"/>
        <v>560980</v>
      </c>
      <c r="J14" s="38">
        <f t="shared" si="6"/>
        <v>560980000</v>
      </c>
      <c r="K14" s="38">
        <f t="shared" si="1"/>
        <v>2058796600</v>
      </c>
      <c r="L14" s="38">
        <f t="shared" si="2"/>
        <v>164955755133.38293</v>
      </c>
      <c r="M14" s="38">
        <f t="shared" si="3"/>
        <v>10941993609687.176</v>
      </c>
      <c r="N14" s="38">
        <f t="shared" si="4"/>
        <v>328259808290.61523</v>
      </c>
      <c r="O14" s="38">
        <f t="shared" si="5"/>
        <v>3282598.0829061521</v>
      </c>
      <c r="P14" s="38">
        <v>24281.008365185455</v>
      </c>
      <c r="Q14" s="44">
        <v>80.122414780257031</v>
      </c>
    </row>
    <row r="15" spans="1:20" x14ac:dyDescent="0.25">
      <c r="A15" s="39">
        <v>6</v>
      </c>
      <c r="B15" s="40" t="s">
        <v>31</v>
      </c>
      <c r="C15" s="41">
        <v>370200</v>
      </c>
      <c r="D15" s="41">
        <v>5153</v>
      </c>
      <c r="E15" s="41">
        <v>1512</v>
      </c>
      <c r="F15" s="41">
        <v>250</v>
      </c>
      <c r="G15" s="41">
        <v>417</v>
      </c>
      <c r="H15" s="41">
        <v>11684</v>
      </c>
      <c r="I15" s="41">
        <f t="shared" si="0"/>
        <v>19016</v>
      </c>
      <c r="J15" s="41">
        <f t="shared" si="6"/>
        <v>19016000</v>
      </c>
      <c r="K15" s="41">
        <f t="shared" si="1"/>
        <v>69788720</v>
      </c>
      <c r="L15" s="41">
        <f t="shared" si="2"/>
        <v>5591640770.8232193</v>
      </c>
      <c r="M15" s="41">
        <f t="shared" si="3"/>
        <v>370909748086.93951</v>
      </c>
      <c r="N15" s="41">
        <f t="shared" si="4"/>
        <v>11127292442.608185</v>
      </c>
      <c r="O15" s="41">
        <f t="shared" si="5"/>
        <v>111272.92442608185</v>
      </c>
      <c r="P15" s="41">
        <v>30057.516052426214</v>
      </c>
    </row>
    <row r="16" spans="1:20" x14ac:dyDescent="0.25">
      <c r="A16" s="36">
        <v>7</v>
      </c>
      <c r="B16" s="37" t="s">
        <v>30</v>
      </c>
      <c r="C16" s="38">
        <v>19624400</v>
      </c>
      <c r="D16" s="38">
        <v>32668</v>
      </c>
      <c r="E16" s="38">
        <v>11719</v>
      </c>
      <c r="F16" s="38">
        <v>322</v>
      </c>
      <c r="G16" s="38">
        <v>993</v>
      </c>
      <c r="H16" s="38">
        <v>64995</v>
      </c>
      <c r="I16" s="38">
        <f t="shared" si="0"/>
        <v>110697</v>
      </c>
      <c r="J16" s="38">
        <f t="shared" si="6"/>
        <v>110697000</v>
      </c>
      <c r="K16" s="38">
        <f t="shared" si="1"/>
        <v>406257990</v>
      </c>
      <c r="L16" s="38">
        <f>K16*$Q$14</f>
        <v>32550371182.573513</v>
      </c>
      <c r="M16" s="38">
        <f t="shared" si="3"/>
        <v>2159160516616.5305</v>
      </c>
      <c r="N16" s="38">
        <f t="shared" si="4"/>
        <v>64774815498.495911</v>
      </c>
      <c r="O16" s="38">
        <f t="shared" si="5"/>
        <v>647748.15498495905</v>
      </c>
      <c r="P16" s="38">
        <v>3300.7284553156228</v>
      </c>
    </row>
    <row r="17" spans="1:16" x14ac:dyDescent="0.25">
      <c r="A17" s="39">
        <v>8</v>
      </c>
      <c r="B17" s="40" t="s">
        <v>29</v>
      </c>
      <c r="C17" s="41">
        <v>4421200</v>
      </c>
      <c r="D17" s="41">
        <v>3736</v>
      </c>
      <c r="E17" s="41">
        <v>1269</v>
      </c>
      <c r="F17" s="41">
        <v>20</v>
      </c>
      <c r="G17" s="41">
        <v>74</v>
      </c>
      <c r="H17" s="41">
        <v>7312</v>
      </c>
      <c r="I17" s="41">
        <f t="shared" si="0"/>
        <v>12411</v>
      </c>
      <c r="J17" s="41">
        <f t="shared" si="6"/>
        <v>12411000</v>
      </c>
      <c r="K17" s="41">
        <f t="shared" si="1"/>
        <v>45548370</v>
      </c>
      <c r="L17" s="41">
        <f t="shared" si="2"/>
        <v>3649445393.7046161</v>
      </c>
      <c r="M17" s="41">
        <f t="shared" si="3"/>
        <v>242078296356.06891</v>
      </c>
      <c r="N17" s="41">
        <f t="shared" si="4"/>
        <v>7262348890.6820669</v>
      </c>
      <c r="O17" s="41">
        <f t="shared" si="5"/>
        <v>72623.488906820668</v>
      </c>
      <c r="P17" s="41">
        <v>1642.6193998647577</v>
      </c>
    </row>
    <row r="18" spans="1:16" x14ac:dyDescent="0.25">
      <c r="A18" s="36">
        <v>9</v>
      </c>
      <c r="B18" s="37" t="s">
        <v>28</v>
      </c>
      <c r="C18" s="38">
        <v>5567300</v>
      </c>
      <c r="D18" s="38">
        <v>70655</v>
      </c>
      <c r="E18" s="38">
        <v>18691</v>
      </c>
      <c r="F18" s="38">
        <v>739</v>
      </c>
      <c r="G18" s="38">
        <v>2511</v>
      </c>
      <c r="H18" s="38">
        <v>83186</v>
      </c>
      <c r="I18" s="38">
        <f t="shared" si="0"/>
        <v>175782</v>
      </c>
      <c r="J18" s="38">
        <f t="shared" si="6"/>
        <v>175782000</v>
      </c>
      <c r="K18" s="38">
        <f t="shared" si="1"/>
        <v>645119940</v>
      </c>
      <c r="L18" s="38">
        <f t="shared" si="2"/>
        <v>51688567415.694527</v>
      </c>
      <c r="M18" s="38">
        <f t="shared" si="3"/>
        <v>3428652573528.5234</v>
      </c>
      <c r="N18" s="38">
        <f t="shared" si="4"/>
        <v>102859577205.8557</v>
      </c>
      <c r="O18" s="38">
        <f t="shared" si="5"/>
        <v>1028595.772058557</v>
      </c>
      <c r="P18" s="38">
        <v>18475.666338414616</v>
      </c>
    </row>
    <row r="19" spans="1:16" x14ac:dyDescent="0.25">
      <c r="A19" s="39">
        <v>10</v>
      </c>
      <c r="B19" s="40" t="s">
        <v>27</v>
      </c>
      <c r="C19" s="41">
        <v>22223600</v>
      </c>
      <c r="D19" s="41">
        <v>112919</v>
      </c>
      <c r="E19" s="41">
        <v>30083</v>
      </c>
      <c r="F19" s="41">
        <v>1004</v>
      </c>
      <c r="G19" s="41">
        <v>3529</v>
      </c>
      <c r="H19" s="41">
        <v>128391</v>
      </c>
      <c r="I19" s="41">
        <f t="shared" si="0"/>
        <v>275926</v>
      </c>
      <c r="J19" s="41">
        <f t="shared" si="6"/>
        <v>275926000</v>
      </c>
      <c r="K19" s="41">
        <f t="shared" si="1"/>
        <v>1012648420</v>
      </c>
      <c r="L19" s="41">
        <f t="shared" si="2"/>
        <v>81135836733.811935</v>
      </c>
      <c r="M19" s="41">
        <f t="shared" si="3"/>
        <v>5381975344480.2734</v>
      </c>
      <c r="N19" s="41">
        <f t="shared" si="4"/>
        <v>161459260334.4082</v>
      </c>
      <c r="O19" s="41">
        <f t="shared" si="5"/>
        <v>1614592.6033440821</v>
      </c>
      <c r="P19" s="41">
        <v>7265.2162716395287</v>
      </c>
    </row>
    <row r="20" spans="1:16" x14ac:dyDescent="0.25">
      <c r="A20" s="36">
        <v>11</v>
      </c>
      <c r="B20" s="37" t="s">
        <v>26</v>
      </c>
      <c r="C20" s="38">
        <v>7971600</v>
      </c>
      <c r="D20" s="38">
        <v>86006</v>
      </c>
      <c r="E20" s="38">
        <v>33173</v>
      </c>
      <c r="F20" s="38">
        <v>438</v>
      </c>
      <c r="G20" s="38">
        <v>1298</v>
      </c>
      <c r="H20" s="38">
        <v>101967</v>
      </c>
      <c r="I20" s="38">
        <f t="shared" si="0"/>
        <v>222882</v>
      </c>
      <c r="J20" s="38">
        <f t="shared" si="6"/>
        <v>222882000</v>
      </c>
      <c r="K20" s="38">
        <f t="shared" si="1"/>
        <v>817976940</v>
      </c>
      <c r="L20" s="38">
        <f t="shared" si="2"/>
        <v>65538287667.365417</v>
      </c>
      <c r="M20" s="38">
        <f t="shared" si="3"/>
        <v>4347344682010.583</v>
      </c>
      <c r="N20" s="38">
        <f t="shared" si="4"/>
        <v>130420340460.31749</v>
      </c>
      <c r="O20" s="38">
        <f t="shared" si="5"/>
        <v>1304203.4046031749</v>
      </c>
      <c r="P20" s="38">
        <v>16360.622768367391</v>
      </c>
    </row>
    <row r="21" spans="1:16" x14ac:dyDescent="0.25">
      <c r="A21" s="39">
        <v>12</v>
      </c>
      <c r="B21" s="40" t="s">
        <v>25</v>
      </c>
      <c r="C21" s="41">
        <v>19179100</v>
      </c>
      <c r="D21" s="41">
        <v>128098</v>
      </c>
      <c r="E21" s="41">
        <v>35045</v>
      </c>
      <c r="F21" s="41">
        <v>2545</v>
      </c>
      <c r="G21" s="41">
        <v>19745</v>
      </c>
      <c r="H21" s="41">
        <v>289652</v>
      </c>
      <c r="I21" s="41">
        <f t="shared" si="0"/>
        <v>475085</v>
      </c>
      <c r="J21" s="41">
        <f t="shared" si="6"/>
        <v>475085000</v>
      </c>
      <c r="K21" s="41">
        <f t="shared" si="1"/>
        <v>1743561950</v>
      </c>
      <c r="L21" s="41">
        <f t="shared" si="2"/>
        <v>139698393752.97379</v>
      </c>
      <c r="M21" s="41">
        <f t="shared" si="3"/>
        <v>9266599582976.6348</v>
      </c>
      <c r="N21" s="41">
        <f t="shared" si="4"/>
        <v>277997987489.29901</v>
      </c>
      <c r="O21" s="41">
        <f t="shared" si="5"/>
        <v>2779979.8748929901</v>
      </c>
      <c r="P21" s="41">
        <v>14494.840085786038</v>
      </c>
    </row>
    <row r="22" spans="1:16" x14ac:dyDescent="0.25">
      <c r="A22" s="36">
        <v>13</v>
      </c>
      <c r="B22" s="37" t="s">
        <v>24</v>
      </c>
      <c r="C22" s="38">
        <v>3885200</v>
      </c>
      <c r="D22" s="38">
        <v>74166</v>
      </c>
      <c r="E22" s="38">
        <v>19245</v>
      </c>
      <c r="F22" s="38">
        <v>1058</v>
      </c>
      <c r="G22" s="38">
        <v>7436</v>
      </c>
      <c r="H22" s="38">
        <v>153976</v>
      </c>
      <c r="I22" s="38">
        <f t="shared" si="0"/>
        <v>255881</v>
      </c>
      <c r="J22" s="38">
        <f t="shared" si="6"/>
        <v>255881000</v>
      </c>
      <c r="K22" s="38">
        <f t="shared" si="1"/>
        <v>939083270</v>
      </c>
      <c r="L22" s="38">
        <f t="shared" si="2"/>
        <v>75241619272.140106</v>
      </c>
      <c r="M22" s="38">
        <f t="shared" si="3"/>
        <v>4990994807016.9424</v>
      </c>
      <c r="N22" s="38">
        <f t="shared" si="4"/>
        <v>149729844210.50827</v>
      </c>
      <c r="O22" s="38">
        <f t="shared" si="5"/>
        <v>1497298.4421050828</v>
      </c>
      <c r="P22" s="38">
        <v>38538.516475473152</v>
      </c>
    </row>
    <row r="23" spans="1:16" x14ac:dyDescent="0.25">
      <c r="A23" s="39">
        <v>14</v>
      </c>
      <c r="B23" s="40" t="s">
        <v>23</v>
      </c>
      <c r="C23" s="41">
        <v>30825200</v>
      </c>
      <c r="D23" s="41">
        <v>266040</v>
      </c>
      <c r="E23" s="41">
        <v>101516</v>
      </c>
      <c r="F23" s="41">
        <v>1654</v>
      </c>
      <c r="G23" s="41">
        <v>7741</v>
      </c>
      <c r="H23" s="41">
        <v>318713</v>
      </c>
      <c r="I23" s="41">
        <f t="shared" si="0"/>
        <v>695664</v>
      </c>
      <c r="J23" s="41">
        <f t="shared" si="6"/>
        <v>695664000</v>
      </c>
      <c r="K23" s="41">
        <f t="shared" si="1"/>
        <v>2553086880</v>
      </c>
      <c r="L23" s="41">
        <f t="shared" si="2"/>
        <v>204559485969.3923</v>
      </c>
      <c r="M23" s="41">
        <f t="shared" si="3"/>
        <v>13569023926859.102</v>
      </c>
      <c r="N23" s="41">
        <f t="shared" si="4"/>
        <v>407070717805.77301</v>
      </c>
      <c r="O23" s="41">
        <f t="shared" si="5"/>
        <v>4070707.1780577302</v>
      </c>
      <c r="P23" s="41">
        <v>13205.77702028772</v>
      </c>
    </row>
    <row r="24" spans="1:16" x14ac:dyDescent="0.25">
      <c r="A24" s="36">
        <v>15</v>
      </c>
      <c r="B24" s="37" t="s">
        <v>22</v>
      </c>
      <c r="C24" s="38">
        <v>30771300</v>
      </c>
      <c r="D24" s="38">
        <v>142651</v>
      </c>
      <c r="E24" s="38">
        <v>48947</v>
      </c>
      <c r="F24" s="38">
        <v>1986</v>
      </c>
      <c r="G24" s="38">
        <v>9385</v>
      </c>
      <c r="H24" s="38">
        <v>290052</v>
      </c>
      <c r="I24" s="38">
        <f t="shared" si="0"/>
        <v>493021</v>
      </c>
      <c r="J24" s="38">
        <f t="shared" si="6"/>
        <v>493021000</v>
      </c>
      <c r="K24" s="38">
        <f t="shared" si="1"/>
        <v>1809387070</v>
      </c>
      <c r="L24" s="38">
        <f t="shared" si="2"/>
        <v>144972461320.57397</v>
      </c>
      <c r="M24" s="38">
        <f t="shared" si="3"/>
        <v>9616443779531.5</v>
      </c>
      <c r="N24" s="38">
        <f t="shared" si="4"/>
        <v>288493313385.94501</v>
      </c>
      <c r="O24" s="38">
        <f t="shared" si="5"/>
        <v>2884933.13385945</v>
      </c>
      <c r="P24" s="38">
        <v>9375.4021892459859</v>
      </c>
    </row>
    <row r="25" spans="1:16" x14ac:dyDescent="0.25">
      <c r="A25" s="39">
        <v>16</v>
      </c>
      <c r="B25" s="40" t="s">
        <v>21</v>
      </c>
      <c r="C25" s="41">
        <v>2232700</v>
      </c>
      <c r="D25" s="41">
        <v>27253</v>
      </c>
      <c r="E25" s="41">
        <v>8821</v>
      </c>
      <c r="F25" s="41">
        <v>530</v>
      </c>
      <c r="G25" s="41">
        <v>3909</v>
      </c>
      <c r="H25" s="41">
        <v>102578</v>
      </c>
      <c r="I25" s="41">
        <f t="shared" si="0"/>
        <v>143091</v>
      </c>
      <c r="J25" s="41">
        <f t="shared" si="6"/>
        <v>143091000</v>
      </c>
      <c r="K25" s="41">
        <f t="shared" si="1"/>
        <v>525143970</v>
      </c>
      <c r="L25" s="41">
        <f t="shared" si="2"/>
        <v>42075802983.690857</v>
      </c>
      <c r="M25" s="41">
        <f t="shared" si="3"/>
        <v>2791010031736.8672</v>
      </c>
      <c r="N25" s="41">
        <f t="shared" si="4"/>
        <v>83730300952.106018</v>
      </c>
      <c r="O25" s="41">
        <f t="shared" si="5"/>
        <v>837303.00952106016</v>
      </c>
      <c r="P25" s="41">
        <v>37501.814373675821</v>
      </c>
    </row>
    <row r="26" spans="1:16" x14ac:dyDescent="0.25">
      <c r="A26" s="36">
        <v>17</v>
      </c>
      <c r="B26" s="37" t="s">
        <v>20</v>
      </c>
      <c r="C26" s="38">
        <v>2242900</v>
      </c>
      <c r="D26" s="38">
        <v>25168</v>
      </c>
      <c r="E26" s="38">
        <v>6835</v>
      </c>
      <c r="F26" s="38">
        <v>881</v>
      </c>
      <c r="G26" s="38">
        <v>5184</v>
      </c>
      <c r="H26" s="38">
        <v>117772</v>
      </c>
      <c r="I26" s="38">
        <f t="shared" si="0"/>
        <v>155840</v>
      </c>
      <c r="J26" s="38">
        <f t="shared" si="6"/>
        <v>155840000</v>
      </c>
      <c r="K26" s="38">
        <f t="shared" si="1"/>
        <v>571932800</v>
      </c>
      <c r="L26" s="38">
        <f t="shared" si="2"/>
        <v>45824637028.033791</v>
      </c>
      <c r="M26" s="38">
        <f t="shared" si="3"/>
        <v>3039681065516.8623</v>
      </c>
      <c r="N26" s="38">
        <f t="shared" si="4"/>
        <v>91190431965.505859</v>
      </c>
      <c r="O26" s="38">
        <f t="shared" si="5"/>
        <v>911904.31965505856</v>
      </c>
      <c r="P26" s="38">
        <v>40657.377486961457</v>
      </c>
    </row>
    <row r="27" spans="1:16" x14ac:dyDescent="0.25">
      <c r="A27" s="39">
        <v>18</v>
      </c>
      <c r="B27" s="40" t="s">
        <v>19</v>
      </c>
      <c r="C27" s="41">
        <v>2108100</v>
      </c>
      <c r="D27" s="41">
        <v>15359</v>
      </c>
      <c r="E27" s="41">
        <v>3173</v>
      </c>
      <c r="F27" s="41">
        <v>633</v>
      </c>
      <c r="G27" s="41">
        <v>2652</v>
      </c>
      <c r="H27" s="41">
        <v>73224</v>
      </c>
      <c r="I27" s="41">
        <f t="shared" si="0"/>
        <v>95041</v>
      </c>
      <c r="J27" s="41">
        <f t="shared" si="6"/>
        <v>95041000</v>
      </c>
      <c r="K27" s="41">
        <f t="shared" si="1"/>
        <v>348800470</v>
      </c>
      <c r="L27" s="41">
        <f t="shared" si="2"/>
        <v>27946735932.888599</v>
      </c>
      <c r="M27" s="41">
        <f t="shared" si="3"/>
        <v>1853788039962.7061</v>
      </c>
      <c r="N27" s="41">
        <f t="shared" si="4"/>
        <v>55613641198.88118</v>
      </c>
      <c r="O27" s="41">
        <f t="shared" si="5"/>
        <v>556136.4119888118</v>
      </c>
      <c r="P27" s="41">
        <v>26380.931264589526</v>
      </c>
    </row>
    <row r="28" spans="1:16" x14ac:dyDescent="0.25">
      <c r="A28" s="36">
        <v>19</v>
      </c>
      <c r="B28" s="37" t="s">
        <v>18</v>
      </c>
      <c r="C28" s="38">
        <v>1657900</v>
      </c>
      <c r="D28" s="38">
        <v>16151</v>
      </c>
      <c r="E28" s="38">
        <v>4150</v>
      </c>
      <c r="F28" s="38">
        <v>666</v>
      </c>
      <c r="G28" s="38">
        <v>2432</v>
      </c>
      <c r="H28" s="38">
        <v>101661</v>
      </c>
      <c r="I28" s="38">
        <f t="shared" si="0"/>
        <v>125060</v>
      </c>
      <c r="J28" s="38">
        <f t="shared" si="6"/>
        <v>125060000</v>
      </c>
      <c r="K28" s="38">
        <f t="shared" si="1"/>
        <v>458970200</v>
      </c>
      <c r="L28" s="38">
        <f t="shared" si="2"/>
        <v>36773800736.177528</v>
      </c>
      <c r="M28" s="38">
        <f t="shared" si="3"/>
        <v>2439312846852.79</v>
      </c>
      <c r="N28" s="38">
        <f t="shared" si="4"/>
        <v>73179385405.583694</v>
      </c>
      <c r="O28" s="38">
        <f t="shared" si="5"/>
        <v>731793.85405583691</v>
      </c>
      <c r="P28" s="38">
        <v>44139.806626204045</v>
      </c>
    </row>
    <row r="29" spans="1:16" x14ac:dyDescent="0.25">
      <c r="A29" s="39">
        <v>20</v>
      </c>
      <c r="B29" s="40" t="s">
        <v>17</v>
      </c>
      <c r="C29" s="41">
        <v>15570700</v>
      </c>
      <c r="D29" s="41">
        <v>152525</v>
      </c>
      <c r="E29" s="41">
        <v>50407</v>
      </c>
      <c r="F29" s="41">
        <v>2108</v>
      </c>
      <c r="G29" s="41">
        <v>9087</v>
      </c>
      <c r="H29" s="41">
        <v>238776</v>
      </c>
      <c r="I29" s="41">
        <f t="shared" si="0"/>
        <v>452903</v>
      </c>
      <c r="J29" s="41">
        <f t="shared" si="6"/>
        <v>452903000</v>
      </c>
      <c r="K29" s="41">
        <f t="shared" si="1"/>
        <v>1662154010</v>
      </c>
      <c r="L29" s="41">
        <f t="shared" si="2"/>
        <v>133175793017.8875</v>
      </c>
      <c r="M29" s="41">
        <f t="shared" si="3"/>
        <v>8833936560676.2285</v>
      </c>
      <c r="N29" s="41">
        <f t="shared" si="4"/>
        <v>265018096820.28683</v>
      </c>
      <c r="O29" s="41">
        <f t="shared" si="5"/>
        <v>2650180.9682028685</v>
      </c>
      <c r="P29" s="41">
        <v>17020.307167968484</v>
      </c>
    </row>
    <row r="30" spans="1:16" x14ac:dyDescent="0.25">
      <c r="A30" s="36">
        <v>21</v>
      </c>
      <c r="B30" s="37" t="s">
        <v>16</v>
      </c>
      <c r="C30" s="38">
        <v>5036200</v>
      </c>
      <c r="D30" s="38">
        <v>5095</v>
      </c>
      <c r="E30" s="38">
        <v>1883</v>
      </c>
      <c r="F30" s="38">
        <v>26</v>
      </c>
      <c r="G30" s="38">
        <v>63</v>
      </c>
      <c r="H30" s="38">
        <v>8971</v>
      </c>
      <c r="I30" s="38">
        <f t="shared" si="0"/>
        <v>16038</v>
      </c>
      <c r="J30" s="38">
        <f t="shared" si="6"/>
        <v>16038000</v>
      </c>
      <c r="K30" s="38">
        <f t="shared" si="1"/>
        <v>58859460</v>
      </c>
      <c r="L30" s="38">
        <f t="shared" si="2"/>
        <v>4715962067.8619471</v>
      </c>
      <c r="M30" s="38">
        <f t="shared" si="3"/>
        <v>312823440251.27972</v>
      </c>
      <c r="N30" s="38">
        <f t="shared" si="4"/>
        <v>9384703207.5383911</v>
      </c>
      <c r="O30" s="38">
        <f t="shared" si="5"/>
        <v>93847.032075383904</v>
      </c>
      <c r="P30" s="38">
        <v>1863.449268801555</v>
      </c>
    </row>
    <row r="31" spans="1:16" x14ac:dyDescent="0.25">
      <c r="A31" s="39">
        <v>22</v>
      </c>
      <c r="B31" s="40" t="s">
        <v>15</v>
      </c>
      <c r="C31" s="41">
        <v>34223900</v>
      </c>
      <c r="D31" s="41">
        <v>32558</v>
      </c>
      <c r="E31" s="41">
        <v>12736</v>
      </c>
      <c r="F31" s="41">
        <v>216</v>
      </c>
      <c r="G31" s="41">
        <v>721</v>
      </c>
      <c r="H31" s="41">
        <v>43429</v>
      </c>
      <c r="I31" s="41">
        <f t="shared" si="0"/>
        <v>89660</v>
      </c>
      <c r="J31" s="41">
        <f t="shared" si="6"/>
        <v>89660000</v>
      </c>
      <c r="K31" s="41">
        <f t="shared" si="1"/>
        <v>329052200</v>
      </c>
      <c r="L31" s="41">
        <f t="shared" si="2"/>
        <v>26364456852.756092</v>
      </c>
      <c r="M31" s="41">
        <f t="shared" si="3"/>
        <v>1748830879968.1846</v>
      </c>
      <c r="N31" s="41">
        <f t="shared" si="4"/>
        <v>52464926399.045532</v>
      </c>
      <c r="O31" s="41">
        <f t="shared" si="5"/>
        <v>524649.26399045531</v>
      </c>
      <c r="P31" s="41">
        <v>1532.9908747701322</v>
      </c>
    </row>
    <row r="32" spans="1:16" x14ac:dyDescent="0.25">
      <c r="A32" s="36">
        <v>23</v>
      </c>
      <c r="B32" s="37" t="s">
        <v>14</v>
      </c>
      <c r="C32" s="38">
        <v>709600</v>
      </c>
      <c r="D32" s="38">
        <v>13379</v>
      </c>
      <c r="E32" s="38">
        <v>3735</v>
      </c>
      <c r="F32" s="38">
        <v>211</v>
      </c>
      <c r="G32" s="38">
        <v>585</v>
      </c>
      <c r="H32" s="38">
        <v>30624</v>
      </c>
      <c r="I32" s="38">
        <f t="shared" si="0"/>
        <v>48534</v>
      </c>
      <c r="J32" s="38">
        <f t="shared" si="6"/>
        <v>48534000</v>
      </c>
      <c r="K32" s="38">
        <f t="shared" si="1"/>
        <v>178119780</v>
      </c>
      <c r="L32" s="38">
        <f t="shared" si="2"/>
        <v>14271386893.72813</v>
      </c>
      <c r="M32" s="38">
        <f t="shared" si="3"/>
        <v>946662479682.97864</v>
      </c>
      <c r="N32" s="38">
        <f t="shared" si="4"/>
        <v>28399874390.489357</v>
      </c>
      <c r="O32" s="38">
        <f t="shared" si="5"/>
        <v>283998.74390489358</v>
      </c>
      <c r="P32" s="38">
        <v>40022.370899787704</v>
      </c>
    </row>
    <row r="33" spans="1:16" x14ac:dyDescent="0.25">
      <c r="A33" s="39">
        <v>24</v>
      </c>
      <c r="B33" s="40" t="s">
        <v>13</v>
      </c>
      <c r="C33" s="41">
        <v>13006000</v>
      </c>
      <c r="D33" s="41">
        <v>84067</v>
      </c>
      <c r="E33" s="41">
        <v>29252</v>
      </c>
      <c r="F33" s="41">
        <v>1006</v>
      </c>
      <c r="G33" s="41">
        <v>5579</v>
      </c>
      <c r="H33" s="41">
        <v>109434</v>
      </c>
      <c r="I33" s="41">
        <f t="shared" si="0"/>
        <v>229338</v>
      </c>
      <c r="J33" s="41">
        <f t="shared" si="6"/>
        <v>229338000</v>
      </c>
      <c r="K33" s="41">
        <f t="shared" si="1"/>
        <v>841670460</v>
      </c>
      <c r="L33" s="41">
        <f t="shared" si="2"/>
        <v>67436669704.409737</v>
      </c>
      <c r="M33" s="41">
        <f t="shared" si="3"/>
        <v>4473269867835.6406</v>
      </c>
      <c r="N33" s="41">
        <f t="shared" si="4"/>
        <v>134198096035.06921</v>
      </c>
      <c r="O33" s="41">
        <f t="shared" si="5"/>
        <v>1341980.960350692</v>
      </c>
      <c r="P33" s="41">
        <v>10318.168232744058</v>
      </c>
    </row>
    <row r="34" spans="1:16" x14ac:dyDescent="0.25">
      <c r="A34" s="36">
        <v>25</v>
      </c>
      <c r="B34" s="37" t="s">
        <v>12</v>
      </c>
      <c r="C34" s="38">
        <v>11207700</v>
      </c>
      <c r="D34" s="38">
        <v>72498</v>
      </c>
      <c r="E34" s="38">
        <v>28388</v>
      </c>
      <c r="F34" s="38">
        <v>333</v>
      </c>
      <c r="G34" s="38">
        <v>3117</v>
      </c>
      <c r="H34" s="38">
        <v>80639</v>
      </c>
      <c r="I34" s="38">
        <f t="shared" si="0"/>
        <v>184975</v>
      </c>
      <c r="J34" s="38">
        <f t="shared" si="6"/>
        <v>184975000</v>
      </c>
      <c r="K34" s="38">
        <f t="shared" si="1"/>
        <v>678858250</v>
      </c>
      <c r="L34" s="38">
        <f t="shared" si="2"/>
        <v>54391762283.49942</v>
      </c>
      <c r="M34" s="38">
        <f t="shared" si="3"/>
        <v>3607963328375.1382</v>
      </c>
      <c r="N34" s="38">
        <f t="shared" si="4"/>
        <v>108238899851.25414</v>
      </c>
      <c r="O34" s="38">
        <f t="shared" si="5"/>
        <v>1082388.9985125414</v>
      </c>
      <c r="P34" s="38">
        <v>9657.5479225223862</v>
      </c>
    </row>
    <row r="35" spans="1:16" x14ac:dyDescent="0.25">
      <c r="A35" s="39">
        <v>26</v>
      </c>
      <c r="B35" s="40" t="s">
        <v>11</v>
      </c>
      <c r="C35" s="41">
        <v>1048600</v>
      </c>
      <c r="D35" s="41">
        <v>15674</v>
      </c>
      <c r="E35" s="41">
        <v>3224</v>
      </c>
      <c r="F35" s="41">
        <v>556</v>
      </c>
      <c r="G35" s="41">
        <v>1613</v>
      </c>
      <c r="H35" s="41">
        <v>42341</v>
      </c>
      <c r="I35" s="41">
        <f t="shared" si="0"/>
        <v>63408</v>
      </c>
      <c r="J35" s="41">
        <f t="shared" si="6"/>
        <v>63408000</v>
      </c>
      <c r="K35" s="41">
        <f t="shared" si="1"/>
        <v>232707360</v>
      </c>
      <c r="L35" s="41">
        <f t="shared" si="2"/>
        <v>18645075620.338593</v>
      </c>
      <c r="M35" s="41">
        <f t="shared" si="3"/>
        <v>1236781936616.3577</v>
      </c>
      <c r="N35" s="41">
        <f t="shared" si="4"/>
        <v>37103458098.49073</v>
      </c>
      <c r="O35" s="41">
        <f t="shared" si="5"/>
        <v>371034.58098490728</v>
      </c>
      <c r="P35" s="41">
        <v>35383.805167357168</v>
      </c>
    </row>
    <row r="36" spans="1:16" x14ac:dyDescent="0.25">
      <c r="A36" s="36">
        <v>27</v>
      </c>
      <c r="B36" s="37" t="s">
        <v>10</v>
      </c>
      <c r="C36" s="38">
        <v>24092800</v>
      </c>
      <c r="D36" s="38">
        <v>47752</v>
      </c>
      <c r="E36" s="38">
        <v>14264</v>
      </c>
      <c r="F36" s="38">
        <v>444</v>
      </c>
      <c r="G36" s="38">
        <v>1824</v>
      </c>
      <c r="H36" s="38">
        <v>60850</v>
      </c>
      <c r="I36" s="38">
        <f t="shared" si="0"/>
        <v>125134</v>
      </c>
      <c r="J36" s="38">
        <f t="shared" si="6"/>
        <v>125134000</v>
      </c>
      <c r="K36" s="38">
        <f t="shared" si="1"/>
        <v>459241780</v>
      </c>
      <c r="L36" s="38">
        <f t="shared" si="2"/>
        <v>36795560381.583549</v>
      </c>
      <c r="M36" s="38">
        <f t="shared" si="3"/>
        <v>2440756227235.5435</v>
      </c>
      <c r="N36" s="38">
        <f t="shared" si="4"/>
        <v>73222686817.066299</v>
      </c>
      <c r="O36" s="38">
        <f t="shared" si="5"/>
        <v>732226.86817066302</v>
      </c>
      <c r="P36" s="38">
        <v>3039.1937349360101</v>
      </c>
    </row>
    <row r="37" spans="1:16" x14ac:dyDescent="0.25">
      <c r="A37" s="39">
        <v>28</v>
      </c>
      <c r="B37" s="40" t="s">
        <v>9</v>
      </c>
      <c r="C37" s="41">
        <v>5348300</v>
      </c>
      <c r="D37" s="41">
        <v>105173</v>
      </c>
      <c r="E37" s="41">
        <v>26961</v>
      </c>
      <c r="F37" s="41">
        <v>1316</v>
      </c>
      <c r="G37" s="41">
        <v>5665</v>
      </c>
      <c r="H37" s="41">
        <v>145549</v>
      </c>
      <c r="I37" s="41">
        <f t="shared" si="0"/>
        <v>284664</v>
      </c>
      <c r="J37" s="41">
        <f t="shared" si="6"/>
        <v>284664000</v>
      </c>
      <c r="K37" s="41">
        <f t="shared" si="1"/>
        <v>1044716880</v>
      </c>
      <c r="L37" s="41">
        <f t="shared" si="2"/>
        <v>83705239187.296005</v>
      </c>
      <c r="M37" s="41">
        <f t="shared" si="3"/>
        <v>5552411260486.9863</v>
      </c>
      <c r="N37" s="41">
        <f t="shared" si="4"/>
        <v>166572337814.60959</v>
      </c>
      <c r="O37" s="41">
        <f t="shared" si="5"/>
        <v>1665723.3781460959</v>
      </c>
      <c r="P37" s="41">
        <v>31144.912928334161</v>
      </c>
    </row>
    <row r="38" spans="1:16" x14ac:dyDescent="0.25">
      <c r="A38" s="36">
        <v>29</v>
      </c>
      <c r="B38" s="37" t="s">
        <v>8</v>
      </c>
      <c r="C38" s="38">
        <v>8875200</v>
      </c>
      <c r="D38" s="38">
        <v>45382</v>
      </c>
      <c r="E38" s="38">
        <v>13916</v>
      </c>
      <c r="F38" s="38">
        <v>434</v>
      </c>
      <c r="G38" s="38">
        <v>2585</v>
      </c>
      <c r="H38" s="38">
        <v>100884</v>
      </c>
      <c r="I38" s="38">
        <f t="shared" si="0"/>
        <v>163201</v>
      </c>
      <c r="J38" s="38">
        <f t="shared" si="6"/>
        <v>163201000</v>
      </c>
      <c r="K38" s="38">
        <f t="shared" si="1"/>
        <v>598947670</v>
      </c>
      <c r="L38" s="38">
        <f t="shared" si="2"/>
        <v>47989133647.408508</v>
      </c>
      <c r="M38" s="38">
        <f t="shared" si="3"/>
        <v>3183258403320.1836</v>
      </c>
      <c r="N38" s="38">
        <f t="shared" si="4"/>
        <v>95497752099.605499</v>
      </c>
      <c r="O38" s="38">
        <f t="shared" si="5"/>
        <v>954977.52099605498</v>
      </c>
      <c r="P38" s="38">
        <v>10760.067615333232</v>
      </c>
    </row>
    <row r="39" spans="1:16" x14ac:dyDescent="0.25">
      <c r="A39" s="39">
        <v>30</v>
      </c>
      <c r="B39" s="40" t="s">
        <v>7</v>
      </c>
      <c r="C39" s="41">
        <v>824900</v>
      </c>
      <c r="D39" s="41">
        <v>39426</v>
      </c>
      <c r="E39" s="41">
        <v>11901</v>
      </c>
      <c r="F39" s="41">
        <v>2048</v>
      </c>
      <c r="G39" s="41">
        <v>3702</v>
      </c>
      <c r="H39" s="41">
        <v>57996</v>
      </c>
      <c r="I39" s="41">
        <f t="shared" si="0"/>
        <v>115073</v>
      </c>
      <c r="J39" s="41">
        <f t="shared" si="6"/>
        <v>115073000</v>
      </c>
      <c r="K39" s="41">
        <f t="shared" si="1"/>
        <v>422317910</v>
      </c>
      <c r="L39" s="41">
        <f t="shared" si="2"/>
        <v>33837130754.15126</v>
      </c>
      <c r="M39" s="41">
        <f t="shared" si="3"/>
        <v>2244515010602.04</v>
      </c>
      <c r="N39" s="41">
        <f t="shared" si="4"/>
        <v>67335450318.061195</v>
      </c>
      <c r="O39" s="41">
        <f t="shared" si="5"/>
        <v>673354.503180612</v>
      </c>
      <c r="P39" s="41">
        <v>81628.622036684683</v>
      </c>
    </row>
    <row r="40" spans="1:16" x14ac:dyDescent="0.25">
      <c r="A40" s="36">
        <v>31</v>
      </c>
      <c r="B40" s="37" t="s">
        <v>6</v>
      </c>
      <c r="C40" s="38">
        <v>11400</v>
      </c>
      <c r="D40" s="38">
        <v>61</v>
      </c>
      <c r="E40" s="38">
        <v>19</v>
      </c>
      <c r="F40" s="38">
        <v>0</v>
      </c>
      <c r="G40" s="38">
        <v>2</v>
      </c>
      <c r="H40" s="38">
        <v>122</v>
      </c>
      <c r="I40" s="38">
        <f t="shared" si="0"/>
        <v>204</v>
      </c>
      <c r="J40" s="38">
        <f t="shared" si="6"/>
        <v>204000</v>
      </c>
      <c r="K40" s="38">
        <f t="shared" si="1"/>
        <v>748680</v>
      </c>
      <c r="L40" s="38">
        <f t="shared" si="2"/>
        <v>59986049.497682832</v>
      </c>
      <c r="M40" s="38">
        <f t="shared" si="3"/>
        <v>3979048622.7248454</v>
      </c>
      <c r="N40" s="38">
        <f t="shared" si="4"/>
        <v>119371458.68174537</v>
      </c>
      <c r="O40" s="38">
        <f t="shared" si="5"/>
        <v>1193.7145868174537</v>
      </c>
      <c r="P40" s="38">
        <v>10471.180586118015</v>
      </c>
    </row>
    <row r="41" spans="1:16" x14ac:dyDescent="0.25">
      <c r="A41" s="39">
        <v>32</v>
      </c>
      <c r="B41" s="40" t="s">
        <v>5</v>
      </c>
      <c r="C41" s="41">
        <v>49100</v>
      </c>
      <c r="D41" s="41">
        <v>447</v>
      </c>
      <c r="E41" s="41">
        <v>106</v>
      </c>
      <c r="F41" s="41">
        <v>10</v>
      </c>
      <c r="G41" s="41">
        <v>35</v>
      </c>
      <c r="H41" s="41">
        <v>827</v>
      </c>
      <c r="I41" s="41">
        <f t="shared" si="0"/>
        <v>1425</v>
      </c>
      <c r="J41" s="41">
        <f t="shared" si="6"/>
        <v>1425000</v>
      </c>
      <c r="K41" s="41">
        <f t="shared" si="1"/>
        <v>5229750</v>
      </c>
      <c r="L41" s="41">
        <f t="shared" si="2"/>
        <v>419020198.6970492</v>
      </c>
      <c r="M41" s="41">
        <f t="shared" si="3"/>
        <v>27794824938.151493</v>
      </c>
      <c r="N41" s="41">
        <f t="shared" si="4"/>
        <v>833844748.14454472</v>
      </c>
      <c r="O41" s="41">
        <f t="shared" si="5"/>
        <v>8338.4474814454479</v>
      </c>
      <c r="P41" s="41">
        <v>16982.581428605801</v>
      </c>
    </row>
    <row r="42" spans="1:16" x14ac:dyDescent="0.25">
      <c r="A42" s="36">
        <v>33</v>
      </c>
      <c r="B42" s="37" t="s">
        <v>4</v>
      </c>
      <c r="C42" s="38">
        <v>11100</v>
      </c>
      <c r="D42" s="38">
        <v>11</v>
      </c>
      <c r="E42" s="38">
        <v>2</v>
      </c>
      <c r="F42" s="38">
        <v>0</v>
      </c>
      <c r="G42" s="38">
        <v>2</v>
      </c>
      <c r="H42" s="38">
        <v>76</v>
      </c>
      <c r="I42" s="38">
        <f t="shared" si="0"/>
        <v>91</v>
      </c>
      <c r="J42" s="38">
        <f t="shared" si="6"/>
        <v>91000</v>
      </c>
      <c r="K42" s="38">
        <f t="shared" si="1"/>
        <v>333970</v>
      </c>
      <c r="L42" s="38">
        <f t="shared" si="2"/>
        <v>26758482.864162441</v>
      </c>
      <c r="M42" s="38">
        <f t="shared" si="3"/>
        <v>1774967767.9802008</v>
      </c>
      <c r="N42" s="38">
        <f t="shared" si="4"/>
        <v>53249033.039406024</v>
      </c>
      <c r="O42" s="38">
        <f t="shared" si="5"/>
        <v>532.49033039406027</v>
      </c>
      <c r="P42" s="38">
        <v>4797.2101837302725</v>
      </c>
    </row>
    <row r="43" spans="1:16" x14ac:dyDescent="0.25">
      <c r="A43" s="39">
        <v>34</v>
      </c>
      <c r="B43" s="40" t="s">
        <v>3</v>
      </c>
      <c r="C43" s="41">
        <v>148300</v>
      </c>
      <c r="D43" s="41">
        <v>230</v>
      </c>
      <c r="E43" s="41">
        <v>52</v>
      </c>
      <c r="F43" s="41">
        <v>2</v>
      </c>
      <c r="G43" s="41">
        <v>11</v>
      </c>
      <c r="H43" s="41">
        <v>653</v>
      </c>
      <c r="I43" s="41">
        <f t="shared" si="0"/>
        <v>948</v>
      </c>
      <c r="J43" s="41">
        <f t="shared" si="6"/>
        <v>948000</v>
      </c>
      <c r="K43" s="41">
        <f t="shared" si="1"/>
        <v>3479160</v>
      </c>
      <c r="L43" s="41">
        <f t="shared" si="2"/>
        <v>278758700.60687906</v>
      </c>
      <c r="M43" s="41">
        <f t="shared" si="3"/>
        <v>18490873011.486046</v>
      </c>
      <c r="N43" s="41">
        <f t="shared" si="4"/>
        <v>554726190.34458137</v>
      </c>
      <c r="O43" s="41">
        <f t="shared" si="5"/>
        <v>5547.2619034458139</v>
      </c>
      <c r="P43" s="41">
        <v>3740.5677029304211</v>
      </c>
    </row>
    <row r="44" spans="1:16" x14ac:dyDescent="0.25">
      <c r="A44" s="36">
        <v>35</v>
      </c>
      <c r="B44" s="37" t="s">
        <v>2</v>
      </c>
      <c r="C44" s="38">
        <v>3000</v>
      </c>
      <c r="D44" s="38">
        <v>55</v>
      </c>
      <c r="E44" s="38">
        <v>0</v>
      </c>
      <c r="F44" s="38">
        <v>1</v>
      </c>
      <c r="G44" s="38">
        <v>5</v>
      </c>
      <c r="H44" s="38">
        <v>100</v>
      </c>
      <c r="I44" s="38">
        <f t="shared" si="0"/>
        <v>161</v>
      </c>
      <c r="J44" s="38">
        <f t="shared" si="6"/>
        <v>161000</v>
      </c>
      <c r="K44" s="38">
        <f t="shared" si="1"/>
        <v>590870</v>
      </c>
      <c r="L44" s="38">
        <f t="shared" si="2"/>
        <v>47341931.221210472</v>
      </c>
      <c r="M44" s="38">
        <f t="shared" si="3"/>
        <v>3140327589.5034318</v>
      </c>
      <c r="N44" s="38">
        <f t="shared" si="4"/>
        <v>94209827.685102955</v>
      </c>
      <c r="O44" s="38">
        <f t="shared" si="5"/>
        <v>942.0982768510296</v>
      </c>
      <c r="P44" s="38">
        <v>31403.275895034323</v>
      </c>
    </row>
    <row r="45" spans="1:16" x14ac:dyDescent="0.25">
      <c r="A45" s="39">
        <v>36</v>
      </c>
      <c r="B45" s="40" t="s">
        <v>1</v>
      </c>
      <c r="C45" s="41">
        <v>49000</v>
      </c>
      <c r="D45" s="41">
        <v>108</v>
      </c>
      <c r="E45" s="41">
        <v>23</v>
      </c>
      <c r="F45" s="41">
        <v>1</v>
      </c>
      <c r="G45" s="41">
        <v>8</v>
      </c>
      <c r="H45" s="41">
        <v>311</v>
      </c>
      <c r="I45" s="41">
        <f t="shared" si="0"/>
        <v>451</v>
      </c>
      <c r="J45" s="41">
        <f t="shared" si="6"/>
        <v>451000</v>
      </c>
      <c r="K45" s="41">
        <f t="shared" si="1"/>
        <v>1655170</v>
      </c>
      <c r="L45" s="41">
        <f t="shared" si="2"/>
        <v>132616217.27183802</v>
      </c>
      <c r="M45" s="41">
        <f t="shared" si="3"/>
        <v>8796818278.6711044</v>
      </c>
      <c r="N45" s="41">
        <f t="shared" si="4"/>
        <v>263904548.36013311</v>
      </c>
      <c r="O45" s="41">
        <f t="shared" si="5"/>
        <v>2639.0454836013309</v>
      </c>
      <c r="P45" s="41">
        <v>5385.8071093904709</v>
      </c>
    </row>
    <row r="46" spans="1:16" x14ac:dyDescent="0.25">
      <c r="A46" s="42"/>
      <c r="B46" s="42" t="s">
        <v>0</v>
      </c>
      <c r="C46" s="42"/>
      <c r="D46" s="43">
        <f>SUM(D10:D45)</f>
        <v>2237549</v>
      </c>
      <c r="E46" s="43">
        <f t="shared" ref="E46:O46" si="7">SUM(E10:E45)</f>
        <v>698701</v>
      </c>
      <c r="F46" s="43">
        <f t="shared" si="7"/>
        <v>30130</v>
      </c>
      <c r="G46" s="43">
        <f t="shared" si="7"/>
        <v>136161</v>
      </c>
      <c r="H46" s="43">
        <f t="shared" si="7"/>
        <v>3979522</v>
      </c>
      <c r="I46" s="43">
        <f t="shared" si="7"/>
        <v>7082063</v>
      </c>
      <c r="J46" s="43">
        <f t="shared" si="7"/>
        <v>7082063000</v>
      </c>
      <c r="K46" s="43">
        <f t="shared" si="1"/>
        <v>25991171210</v>
      </c>
      <c r="L46" s="43">
        <f t="shared" si="7"/>
        <v>2082475400312.2949</v>
      </c>
      <c r="M46" s="43">
        <f t="shared" si="7"/>
        <v>138136632481375.47</v>
      </c>
      <c r="N46" s="43">
        <f t="shared" si="7"/>
        <v>4144098974441.2617</v>
      </c>
      <c r="O46" s="43">
        <f t="shared" si="7"/>
        <v>41440989.744412631</v>
      </c>
      <c r="P46" s="43"/>
    </row>
    <row r="47" spans="1:16" s="57" customFormat="1" ht="18" x14ac:dyDescent="0.35">
      <c r="A47" s="57" t="s">
        <v>242</v>
      </c>
    </row>
    <row r="48" spans="1:16" x14ac:dyDescent="0.25"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</row>
  </sheetData>
  <mergeCells count="25">
    <mergeCell ref="A5:A9"/>
    <mergeCell ref="B5:B9"/>
    <mergeCell ref="C5:C9"/>
    <mergeCell ref="P5:P9"/>
    <mergeCell ref="A3:O3"/>
    <mergeCell ref="D8:D9"/>
    <mergeCell ref="E8:E9"/>
    <mergeCell ref="F8:F9"/>
    <mergeCell ref="G8:G9"/>
    <mergeCell ref="H8:H9"/>
    <mergeCell ref="K8:K9"/>
    <mergeCell ref="L8:L9"/>
    <mergeCell ref="M8:M9"/>
    <mergeCell ref="N8:N9"/>
    <mergeCell ref="O8:O9"/>
    <mergeCell ref="J8:J9"/>
    <mergeCell ref="J5:J6"/>
    <mergeCell ref="K5:K6"/>
    <mergeCell ref="I8:I9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scale="5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09A83-E327-4A1A-85CA-06498BEB6799}">
  <dimension ref="A1:U47"/>
  <sheetViews>
    <sheetView view="pageBreakPreview" zoomScale="85" zoomScaleNormal="60" zoomScaleSheetLayoutView="85" workbookViewId="0">
      <selection activeCell="A47" sqref="A47"/>
    </sheetView>
  </sheetViews>
  <sheetFormatPr defaultRowHeight="15" x14ac:dyDescent="0.25"/>
  <cols>
    <col min="1" max="1" width="7.5703125" customWidth="1"/>
    <col min="2" max="3" width="18.140625" customWidth="1"/>
    <col min="4" max="9" width="10.7109375" customWidth="1"/>
    <col min="10" max="12" width="18.140625" customWidth="1"/>
    <col min="13" max="13" width="19.42578125" customWidth="1"/>
    <col min="14" max="15" width="18.140625" customWidth="1"/>
    <col min="16" max="16" width="10" bestFit="1" customWidth="1"/>
    <col min="17" max="17" width="12" customWidth="1"/>
    <col min="18" max="18" width="9.42578125" customWidth="1"/>
    <col min="19" max="19" width="12" bestFit="1" customWidth="1"/>
    <col min="20" max="20" width="10" bestFit="1" customWidth="1"/>
  </cols>
  <sheetData>
    <row r="1" spans="1:21" x14ac:dyDescent="0.25">
      <c r="A1" s="1" t="s">
        <v>236</v>
      </c>
    </row>
    <row r="3" spans="1:21" ht="16.5" x14ac:dyDescent="0.25">
      <c r="A3" s="264" t="s">
        <v>98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21" ht="16.5" x14ac:dyDescent="0.25">
      <c r="A4" s="59"/>
      <c r="B4" s="59"/>
      <c r="C4" s="180"/>
      <c r="D4" s="59"/>
      <c r="E4" s="59"/>
      <c r="F4" s="59"/>
      <c r="G4" s="59"/>
      <c r="H4" s="59"/>
      <c r="I4" s="59"/>
      <c r="J4" s="59"/>
      <c r="K4" s="59"/>
      <c r="L4" s="59"/>
      <c r="M4" s="59" t="s">
        <v>148</v>
      </c>
      <c r="N4" s="59"/>
      <c r="O4" s="59"/>
    </row>
    <row r="5" spans="1:21" ht="42.75" x14ac:dyDescent="0.25">
      <c r="A5" s="256" t="s">
        <v>99</v>
      </c>
      <c r="B5" s="256" t="s">
        <v>51</v>
      </c>
      <c r="C5" s="256" t="s">
        <v>95</v>
      </c>
      <c r="D5" s="32" t="s">
        <v>100</v>
      </c>
      <c r="E5" s="32" t="s">
        <v>101</v>
      </c>
      <c r="F5" s="33" t="s">
        <v>102</v>
      </c>
      <c r="G5" s="33" t="s">
        <v>103</v>
      </c>
      <c r="H5" s="32" t="s">
        <v>104</v>
      </c>
      <c r="I5" s="33" t="s">
        <v>105</v>
      </c>
      <c r="J5" s="32" t="s">
        <v>106</v>
      </c>
      <c r="K5" s="32" t="s">
        <v>107</v>
      </c>
      <c r="L5" s="32" t="s">
        <v>108</v>
      </c>
      <c r="M5" s="32" t="s">
        <v>108</v>
      </c>
      <c r="N5" s="32" t="s">
        <v>109</v>
      </c>
      <c r="O5" s="32" t="s">
        <v>109</v>
      </c>
      <c r="P5" s="261" t="s">
        <v>145</v>
      </c>
    </row>
    <row r="6" spans="1:21" ht="45" customHeight="1" x14ac:dyDescent="0.25">
      <c r="A6" s="261"/>
      <c r="B6" s="261"/>
      <c r="C6" s="261"/>
      <c r="D6" s="32" t="s">
        <v>110</v>
      </c>
      <c r="E6" s="32" t="s">
        <v>111</v>
      </c>
      <c r="F6" s="33" t="s">
        <v>112</v>
      </c>
      <c r="G6" s="33" t="s">
        <v>112</v>
      </c>
      <c r="H6" s="32" t="s">
        <v>113</v>
      </c>
      <c r="I6" s="33" t="s">
        <v>112</v>
      </c>
      <c r="J6" s="32" t="s">
        <v>114</v>
      </c>
      <c r="K6" s="32" t="s">
        <v>114</v>
      </c>
      <c r="L6" s="32" t="s">
        <v>115</v>
      </c>
      <c r="M6" s="32" t="s">
        <v>116</v>
      </c>
      <c r="N6" s="32" t="s">
        <v>116</v>
      </c>
      <c r="O6" s="32" t="s">
        <v>117</v>
      </c>
      <c r="P6" s="261"/>
      <c r="U6" s="185"/>
    </row>
    <row r="7" spans="1:21" ht="42.75" x14ac:dyDescent="0.25">
      <c r="A7" s="261"/>
      <c r="B7" s="261"/>
      <c r="C7" s="261"/>
      <c r="D7" s="32" t="s">
        <v>112</v>
      </c>
      <c r="E7" s="32" t="s">
        <v>112</v>
      </c>
      <c r="F7" s="34"/>
      <c r="G7" s="34"/>
      <c r="H7" s="32" t="s">
        <v>112</v>
      </c>
      <c r="I7" s="34"/>
      <c r="J7" s="35"/>
      <c r="K7" s="35"/>
      <c r="L7" s="32" t="s">
        <v>118</v>
      </c>
      <c r="M7" s="32" t="s">
        <v>126</v>
      </c>
      <c r="N7" s="32" t="s">
        <v>120</v>
      </c>
      <c r="O7" s="35"/>
      <c r="P7" s="261"/>
    </row>
    <row r="8" spans="1:21" ht="28.5" customHeight="1" x14ac:dyDescent="0.25">
      <c r="A8" s="261"/>
      <c r="B8" s="261"/>
      <c r="C8" s="261"/>
      <c r="D8" s="265">
        <v>1</v>
      </c>
      <c r="E8" s="260">
        <v>2</v>
      </c>
      <c r="F8" s="260">
        <v>3</v>
      </c>
      <c r="G8" s="260">
        <v>4</v>
      </c>
      <c r="H8" s="260">
        <v>5</v>
      </c>
      <c r="I8" s="254" t="s">
        <v>121</v>
      </c>
      <c r="J8" s="254" t="s">
        <v>212</v>
      </c>
      <c r="K8" s="260" t="s">
        <v>122</v>
      </c>
      <c r="L8" s="260" t="s">
        <v>123</v>
      </c>
      <c r="M8" s="260" t="s">
        <v>127</v>
      </c>
      <c r="N8" s="260" t="s">
        <v>125</v>
      </c>
      <c r="O8" s="260">
        <v>12</v>
      </c>
      <c r="P8" s="261"/>
    </row>
    <row r="9" spans="1:21" x14ac:dyDescent="0.25">
      <c r="A9" s="257"/>
      <c r="B9" s="257"/>
      <c r="C9" s="257"/>
      <c r="D9" s="265"/>
      <c r="E9" s="260"/>
      <c r="F9" s="260"/>
      <c r="G9" s="260"/>
      <c r="H9" s="260"/>
      <c r="I9" s="255"/>
      <c r="J9" s="255"/>
      <c r="K9" s="260"/>
      <c r="L9" s="260"/>
      <c r="M9" s="260"/>
      <c r="N9" s="260"/>
      <c r="O9" s="260"/>
      <c r="P9" s="257"/>
    </row>
    <row r="10" spans="1:21" x14ac:dyDescent="0.25">
      <c r="A10" s="36">
        <v>1</v>
      </c>
      <c r="B10" s="37" t="s">
        <v>36</v>
      </c>
      <c r="C10" s="38">
        <v>16296800</v>
      </c>
      <c r="D10" s="38">
        <v>100539</v>
      </c>
      <c r="E10" s="38">
        <v>38585</v>
      </c>
      <c r="F10" s="38">
        <v>568</v>
      </c>
      <c r="G10" s="38">
        <v>4527</v>
      </c>
      <c r="H10" s="38">
        <v>118471</v>
      </c>
      <c r="I10" s="38">
        <f>D10+E10+F10+G10+H10</f>
        <v>262690</v>
      </c>
      <c r="J10" s="38">
        <f>I10*1000</f>
        <v>262690000</v>
      </c>
      <c r="K10" s="38">
        <f>J10*3.67</f>
        <v>964072300</v>
      </c>
      <c r="L10" s="38">
        <f>K10*$Q$14</f>
        <v>77243800698.756393</v>
      </c>
      <c r="M10" s="38">
        <f>L10*$Q$13</f>
        <v>3951792843748.377</v>
      </c>
      <c r="N10" s="38">
        <f>M10*(3/100)</f>
        <v>118553785312.45131</v>
      </c>
      <c r="O10" s="38">
        <f>N10/100000</f>
        <v>1185537.8531245131</v>
      </c>
      <c r="P10" s="38">
        <v>7274.6665181171347</v>
      </c>
      <c r="T10" s="44"/>
    </row>
    <row r="11" spans="1:21" x14ac:dyDescent="0.25">
      <c r="A11" s="39">
        <v>2</v>
      </c>
      <c r="B11" s="40" t="s">
        <v>35</v>
      </c>
      <c r="C11" s="41">
        <v>8374300</v>
      </c>
      <c r="D11" s="41">
        <v>243462</v>
      </c>
      <c r="E11" s="41">
        <v>53378</v>
      </c>
      <c r="F11" s="41">
        <v>4305</v>
      </c>
      <c r="G11" s="41">
        <v>16231</v>
      </c>
      <c r="H11" s="41">
        <v>677163</v>
      </c>
      <c r="I11" s="41">
        <f t="shared" ref="I11:I45" si="0">D11+E11+F11+G11+H11</f>
        <v>994539</v>
      </c>
      <c r="J11" s="41">
        <f>I11*1000</f>
        <v>994539000</v>
      </c>
      <c r="K11" s="41">
        <f t="shared" ref="K11:K45" si="1">J11*3.67</f>
        <v>3649958130</v>
      </c>
      <c r="L11" s="41">
        <f t="shared" ref="L11:L45" si="2">K11*$Q$14</f>
        <v>292443459222.43134</v>
      </c>
      <c r="M11" s="41">
        <f t="shared" ref="M11:M45" si="3">L11*$Q$13</f>
        <v>14961407373819.586</v>
      </c>
      <c r="N11" s="41">
        <f t="shared" ref="N11:N45" si="4">M11*(3/100)</f>
        <v>448842221214.58759</v>
      </c>
      <c r="O11" s="41">
        <f t="shared" ref="O11:O45" si="5">N11/100000</f>
        <v>4488422.2121458761</v>
      </c>
      <c r="P11" s="41">
        <v>53597.580838349189</v>
      </c>
    </row>
    <row r="12" spans="1:21" x14ac:dyDescent="0.25">
      <c r="A12" s="36">
        <v>3</v>
      </c>
      <c r="B12" s="37" t="s">
        <v>34</v>
      </c>
      <c r="C12" s="38">
        <v>7843800</v>
      </c>
      <c r="D12" s="38">
        <v>47343</v>
      </c>
      <c r="E12" s="38">
        <v>10824</v>
      </c>
      <c r="F12" s="38">
        <v>1093</v>
      </c>
      <c r="G12" s="38">
        <v>5240</v>
      </c>
      <c r="H12" s="38">
        <v>112352</v>
      </c>
      <c r="I12" s="38">
        <f t="shared" si="0"/>
        <v>176852</v>
      </c>
      <c r="J12" s="38">
        <f t="shared" ref="J12:J45" si="6">I12*1000</f>
        <v>176852000</v>
      </c>
      <c r="K12" s="38">
        <f t="shared" si="1"/>
        <v>649046840</v>
      </c>
      <c r="L12" s="38">
        <f t="shared" si="2"/>
        <v>52003200126.29512</v>
      </c>
      <c r="M12" s="38">
        <f t="shared" si="3"/>
        <v>2660483718461.2583</v>
      </c>
      <c r="N12" s="38">
        <f t="shared" si="4"/>
        <v>79814511553.837753</v>
      </c>
      <c r="O12" s="38">
        <f t="shared" si="5"/>
        <v>798145.11553837755</v>
      </c>
      <c r="P12" s="38">
        <v>10175.490394176006</v>
      </c>
    </row>
    <row r="13" spans="1:21" x14ac:dyDescent="0.25">
      <c r="A13" s="39">
        <v>4</v>
      </c>
      <c r="B13" s="40" t="s">
        <v>33</v>
      </c>
      <c r="C13" s="41">
        <v>9416300</v>
      </c>
      <c r="D13" s="41">
        <v>19063</v>
      </c>
      <c r="E13" s="41">
        <v>6707</v>
      </c>
      <c r="F13" s="41">
        <v>138</v>
      </c>
      <c r="G13" s="41">
        <v>625</v>
      </c>
      <c r="H13" s="41">
        <v>28864</v>
      </c>
      <c r="I13" s="41">
        <f t="shared" si="0"/>
        <v>55397</v>
      </c>
      <c r="J13" s="41">
        <f t="shared" si="6"/>
        <v>55397000</v>
      </c>
      <c r="K13" s="41">
        <f t="shared" si="1"/>
        <v>203306990</v>
      </c>
      <c r="L13" s="41">
        <f t="shared" si="2"/>
        <v>16289446980.505568</v>
      </c>
      <c r="M13" s="41">
        <f t="shared" si="3"/>
        <v>833368107522.66479</v>
      </c>
      <c r="N13" s="41">
        <f t="shared" si="4"/>
        <v>25001043225.679943</v>
      </c>
      <c r="O13" s="41">
        <f t="shared" si="5"/>
        <v>250010.43225679942</v>
      </c>
      <c r="P13" s="41">
        <v>2655.0814253666454</v>
      </c>
      <c r="Q13" s="44">
        <v>51.16</v>
      </c>
    </row>
    <row r="14" spans="1:21" x14ac:dyDescent="0.25">
      <c r="A14" s="36">
        <v>5</v>
      </c>
      <c r="B14" s="37" t="s">
        <v>32</v>
      </c>
      <c r="C14" s="38">
        <v>13519200</v>
      </c>
      <c r="D14" s="38">
        <v>206678</v>
      </c>
      <c r="E14" s="38">
        <v>68159</v>
      </c>
      <c r="F14" s="38">
        <v>2588</v>
      </c>
      <c r="G14" s="38">
        <v>7628</v>
      </c>
      <c r="H14" s="38">
        <v>275927</v>
      </c>
      <c r="I14" s="38">
        <f t="shared" si="0"/>
        <v>560980</v>
      </c>
      <c r="J14" s="38">
        <f t="shared" si="6"/>
        <v>560980000</v>
      </c>
      <c r="K14" s="38">
        <f t="shared" si="1"/>
        <v>2058796600</v>
      </c>
      <c r="L14" s="38">
        <f t="shared" si="2"/>
        <v>164955755133.38293</v>
      </c>
      <c r="M14" s="38">
        <f t="shared" si="3"/>
        <v>8439136432623.8701</v>
      </c>
      <c r="N14" s="38">
        <f t="shared" si="4"/>
        <v>253174092978.71609</v>
      </c>
      <c r="O14" s="38">
        <f t="shared" si="5"/>
        <v>2531740.9297871608</v>
      </c>
      <c r="P14" s="38">
        <v>18727.002557748689</v>
      </c>
      <c r="Q14" s="44">
        <v>80.122414780257031</v>
      </c>
    </row>
    <row r="15" spans="1:21" x14ac:dyDescent="0.25">
      <c r="A15" s="39">
        <v>6</v>
      </c>
      <c r="B15" s="40" t="s">
        <v>31</v>
      </c>
      <c r="C15" s="41">
        <v>370200</v>
      </c>
      <c r="D15" s="41">
        <v>5153</v>
      </c>
      <c r="E15" s="41">
        <v>1512</v>
      </c>
      <c r="F15" s="41">
        <v>250</v>
      </c>
      <c r="G15" s="41">
        <v>417</v>
      </c>
      <c r="H15" s="41">
        <v>11684</v>
      </c>
      <c r="I15" s="41">
        <f t="shared" si="0"/>
        <v>19016</v>
      </c>
      <c r="J15" s="41">
        <f t="shared" si="6"/>
        <v>19016000</v>
      </c>
      <c r="K15" s="41">
        <f t="shared" si="1"/>
        <v>69788720</v>
      </c>
      <c r="L15" s="41">
        <f t="shared" si="2"/>
        <v>5591640770.8232193</v>
      </c>
      <c r="M15" s="41">
        <f t="shared" si="3"/>
        <v>286068341835.31586</v>
      </c>
      <c r="N15" s="41">
        <f t="shared" si="4"/>
        <v>8582050255.0594749</v>
      </c>
      <c r="O15" s="41">
        <f t="shared" si="5"/>
        <v>85820.502550594756</v>
      </c>
      <c r="P15" s="41">
        <v>23182.199500430783</v>
      </c>
    </row>
    <row r="16" spans="1:21" x14ac:dyDescent="0.25">
      <c r="A16" s="36">
        <v>7</v>
      </c>
      <c r="B16" s="37" t="s">
        <v>30</v>
      </c>
      <c r="C16" s="38">
        <v>19624400</v>
      </c>
      <c r="D16" s="38">
        <v>32668</v>
      </c>
      <c r="E16" s="38">
        <v>11719</v>
      </c>
      <c r="F16" s="38">
        <v>322</v>
      </c>
      <c r="G16" s="38">
        <v>993</v>
      </c>
      <c r="H16" s="38">
        <v>64995</v>
      </c>
      <c r="I16" s="38">
        <f t="shared" si="0"/>
        <v>110697</v>
      </c>
      <c r="J16" s="38">
        <f t="shared" si="6"/>
        <v>110697000</v>
      </c>
      <c r="K16" s="38">
        <f t="shared" si="1"/>
        <v>406257990</v>
      </c>
      <c r="L16" s="38">
        <f t="shared" si="2"/>
        <v>32550371182.573513</v>
      </c>
      <c r="M16" s="38">
        <f t="shared" si="3"/>
        <v>1665276989700.4609</v>
      </c>
      <c r="N16" s="38">
        <f t="shared" si="4"/>
        <v>49958309691.013824</v>
      </c>
      <c r="O16" s="38">
        <f t="shared" si="5"/>
        <v>499583.09691013827</v>
      </c>
      <c r="P16" s="38">
        <v>2545.7241847401106</v>
      </c>
    </row>
    <row r="17" spans="1:16" x14ac:dyDescent="0.25">
      <c r="A17" s="39">
        <v>8</v>
      </c>
      <c r="B17" s="40" t="s">
        <v>29</v>
      </c>
      <c r="C17" s="41">
        <v>4421200</v>
      </c>
      <c r="D17" s="41">
        <v>3736</v>
      </c>
      <c r="E17" s="41">
        <v>1269</v>
      </c>
      <c r="F17" s="41">
        <v>20</v>
      </c>
      <c r="G17" s="41">
        <v>74</v>
      </c>
      <c r="H17" s="41">
        <v>7312</v>
      </c>
      <c r="I17" s="41">
        <f t="shared" si="0"/>
        <v>12411</v>
      </c>
      <c r="J17" s="41">
        <f t="shared" si="6"/>
        <v>12411000</v>
      </c>
      <c r="K17" s="41">
        <f t="shared" si="1"/>
        <v>45548370</v>
      </c>
      <c r="L17" s="41">
        <f t="shared" si="2"/>
        <v>3649445393.7046161</v>
      </c>
      <c r="M17" s="41">
        <f t="shared" si="3"/>
        <v>186705626341.92813</v>
      </c>
      <c r="N17" s="41">
        <f t="shared" si="4"/>
        <v>5601168790.257844</v>
      </c>
      <c r="O17" s="41">
        <f t="shared" si="5"/>
        <v>56011.687902578436</v>
      </c>
      <c r="P17" s="41">
        <v>1266.8888062647795</v>
      </c>
    </row>
    <row r="18" spans="1:16" x14ac:dyDescent="0.25">
      <c r="A18" s="36">
        <v>9</v>
      </c>
      <c r="B18" s="37" t="s">
        <v>28</v>
      </c>
      <c r="C18" s="38">
        <v>5567300</v>
      </c>
      <c r="D18" s="38">
        <v>70655</v>
      </c>
      <c r="E18" s="38">
        <v>18691</v>
      </c>
      <c r="F18" s="38">
        <v>739</v>
      </c>
      <c r="G18" s="38">
        <v>2511</v>
      </c>
      <c r="H18" s="38">
        <v>83186</v>
      </c>
      <c r="I18" s="38">
        <f t="shared" si="0"/>
        <v>175782</v>
      </c>
      <c r="J18" s="38">
        <f t="shared" si="6"/>
        <v>175782000</v>
      </c>
      <c r="K18" s="38">
        <f t="shared" si="1"/>
        <v>645119940</v>
      </c>
      <c r="L18" s="38">
        <f t="shared" si="2"/>
        <v>51688567415.694527</v>
      </c>
      <c r="M18" s="38">
        <f t="shared" si="3"/>
        <v>2644387108986.9316</v>
      </c>
      <c r="N18" s="38">
        <f t="shared" si="4"/>
        <v>79331613269.607941</v>
      </c>
      <c r="O18" s="38">
        <f t="shared" si="5"/>
        <v>793316.13269607944</v>
      </c>
      <c r="P18" s="38">
        <v>14249.566804305128</v>
      </c>
    </row>
    <row r="19" spans="1:16" x14ac:dyDescent="0.25">
      <c r="A19" s="39">
        <v>10</v>
      </c>
      <c r="B19" s="40" t="s">
        <v>27</v>
      </c>
      <c r="C19" s="41">
        <v>22223600</v>
      </c>
      <c r="D19" s="41">
        <v>112919</v>
      </c>
      <c r="E19" s="41">
        <v>30083</v>
      </c>
      <c r="F19" s="41">
        <v>1004</v>
      </c>
      <c r="G19" s="41">
        <v>3529</v>
      </c>
      <c r="H19" s="41">
        <v>128391</v>
      </c>
      <c r="I19" s="41">
        <f t="shared" si="0"/>
        <v>275926</v>
      </c>
      <c r="J19" s="41">
        <f t="shared" si="6"/>
        <v>275926000</v>
      </c>
      <c r="K19" s="41">
        <f t="shared" si="1"/>
        <v>1012648420</v>
      </c>
      <c r="L19" s="41">
        <f t="shared" si="2"/>
        <v>81135836733.811935</v>
      </c>
      <c r="M19" s="41">
        <f t="shared" si="3"/>
        <v>4150909407301.8184</v>
      </c>
      <c r="N19" s="41">
        <f t="shared" si="4"/>
        <v>124527282219.05455</v>
      </c>
      <c r="O19" s="41">
        <f t="shared" si="5"/>
        <v>1245272.8221905455</v>
      </c>
      <c r="P19" s="41">
        <v>5603.3802902794578</v>
      </c>
    </row>
    <row r="20" spans="1:16" x14ac:dyDescent="0.25">
      <c r="A20" s="36">
        <v>11</v>
      </c>
      <c r="B20" s="37" t="s">
        <v>26</v>
      </c>
      <c r="C20" s="38">
        <v>7971600</v>
      </c>
      <c r="D20" s="38">
        <v>86006</v>
      </c>
      <c r="E20" s="38">
        <v>33173</v>
      </c>
      <c r="F20" s="38">
        <v>438</v>
      </c>
      <c r="G20" s="38">
        <v>1298</v>
      </c>
      <c r="H20" s="38">
        <v>101967</v>
      </c>
      <c r="I20" s="38">
        <f t="shared" si="0"/>
        <v>222882</v>
      </c>
      <c r="J20" s="38">
        <f t="shared" si="6"/>
        <v>222882000</v>
      </c>
      <c r="K20" s="38">
        <f t="shared" si="1"/>
        <v>817976940</v>
      </c>
      <c r="L20" s="38">
        <f t="shared" si="2"/>
        <v>65538287667.365417</v>
      </c>
      <c r="M20" s="38">
        <f t="shared" si="3"/>
        <v>3352938797062.4146</v>
      </c>
      <c r="N20" s="38">
        <f t="shared" si="4"/>
        <v>100588163911.87244</v>
      </c>
      <c r="O20" s="38">
        <f t="shared" si="5"/>
        <v>1005881.6391187244</v>
      </c>
      <c r="P20" s="38">
        <v>12618.315509041151</v>
      </c>
    </row>
    <row r="21" spans="1:16" x14ac:dyDescent="0.25">
      <c r="A21" s="39">
        <v>12</v>
      </c>
      <c r="B21" s="40" t="s">
        <v>25</v>
      </c>
      <c r="C21" s="41">
        <v>19179100</v>
      </c>
      <c r="D21" s="41">
        <v>128098</v>
      </c>
      <c r="E21" s="41">
        <v>35045</v>
      </c>
      <c r="F21" s="41">
        <v>2545</v>
      </c>
      <c r="G21" s="41">
        <v>19745</v>
      </c>
      <c r="H21" s="41">
        <v>289652</v>
      </c>
      <c r="I21" s="41">
        <f t="shared" si="0"/>
        <v>475085</v>
      </c>
      <c r="J21" s="41">
        <f t="shared" si="6"/>
        <v>475085000</v>
      </c>
      <c r="K21" s="41">
        <f t="shared" si="1"/>
        <v>1743561950</v>
      </c>
      <c r="L21" s="41">
        <f t="shared" si="2"/>
        <v>139698393752.97379</v>
      </c>
      <c r="M21" s="41">
        <f t="shared" si="3"/>
        <v>7146969824402.1387</v>
      </c>
      <c r="N21" s="41">
        <f t="shared" si="4"/>
        <v>214409094732.06415</v>
      </c>
      <c r="O21" s="41">
        <f t="shared" si="5"/>
        <v>2144090.9473206415</v>
      </c>
      <c r="P21" s="41">
        <v>11179.309494818013</v>
      </c>
    </row>
    <row r="22" spans="1:16" x14ac:dyDescent="0.25">
      <c r="A22" s="36">
        <v>13</v>
      </c>
      <c r="B22" s="37" t="s">
        <v>24</v>
      </c>
      <c r="C22" s="38">
        <v>3885200</v>
      </c>
      <c r="D22" s="38">
        <v>74166</v>
      </c>
      <c r="E22" s="38">
        <v>19245</v>
      </c>
      <c r="F22" s="38">
        <v>1058</v>
      </c>
      <c r="G22" s="38">
        <v>7436</v>
      </c>
      <c r="H22" s="38">
        <v>153976</v>
      </c>
      <c r="I22" s="38">
        <f t="shared" si="0"/>
        <v>255881</v>
      </c>
      <c r="J22" s="38">
        <f t="shared" si="6"/>
        <v>255881000</v>
      </c>
      <c r="K22" s="38">
        <f t="shared" si="1"/>
        <v>939083270</v>
      </c>
      <c r="L22" s="38">
        <f t="shared" si="2"/>
        <v>75241619272.140106</v>
      </c>
      <c r="M22" s="38">
        <f t="shared" si="3"/>
        <v>3849361241962.6875</v>
      </c>
      <c r="N22" s="38">
        <f t="shared" si="4"/>
        <v>115480837258.88062</v>
      </c>
      <c r="O22" s="38">
        <f t="shared" si="5"/>
        <v>1154808.3725888061</v>
      </c>
      <c r="P22" s="38">
        <v>29723.267079913672</v>
      </c>
    </row>
    <row r="23" spans="1:16" x14ac:dyDescent="0.25">
      <c r="A23" s="39">
        <v>14</v>
      </c>
      <c r="B23" s="40" t="s">
        <v>23</v>
      </c>
      <c r="C23" s="41">
        <v>30825200</v>
      </c>
      <c r="D23" s="41">
        <v>266040</v>
      </c>
      <c r="E23" s="41">
        <v>101516</v>
      </c>
      <c r="F23" s="41">
        <v>1654</v>
      </c>
      <c r="G23" s="41">
        <v>7741</v>
      </c>
      <c r="H23" s="41">
        <v>318713</v>
      </c>
      <c r="I23" s="41">
        <f t="shared" si="0"/>
        <v>695664</v>
      </c>
      <c r="J23" s="41">
        <f t="shared" si="6"/>
        <v>695664000</v>
      </c>
      <c r="K23" s="41">
        <f t="shared" si="1"/>
        <v>2553086880</v>
      </c>
      <c r="L23" s="41">
        <f t="shared" si="2"/>
        <v>204559485969.3923</v>
      </c>
      <c r="M23" s="41">
        <f t="shared" si="3"/>
        <v>10465263302194.109</v>
      </c>
      <c r="N23" s="41">
        <f t="shared" si="4"/>
        <v>313957899065.82324</v>
      </c>
      <c r="O23" s="41">
        <f t="shared" si="5"/>
        <v>3139578.9906582325</v>
      </c>
      <c r="P23" s="41">
        <v>10185.105013619483</v>
      </c>
    </row>
    <row r="24" spans="1:16" x14ac:dyDescent="0.25">
      <c r="A24" s="36">
        <v>15</v>
      </c>
      <c r="B24" s="37" t="s">
        <v>22</v>
      </c>
      <c r="C24" s="38">
        <v>30771300</v>
      </c>
      <c r="D24" s="38">
        <v>142651</v>
      </c>
      <c r="E24" s="38">
        <v>48947</v>
      </c>
      <c r="F24" s="38">
        <v>1986</v>
      </c>
      <c r="G24" s="38">
        <v>9385</v>
      </c>
      <c r="H24" s="38">
        <v>290052</v>
      </c>
      <c r="I24" s="38">
        <f t="shared" si="0"/>
        <v>493021</v>
      </c>
      <c r="J24" s="38">
        <f t="shared" si="6"/>
        <v>493021000</v>
      </c>
      <c r="K24" s="38">
        <f t="shared" si="1"/>
        <v>1809387070</v>
      </c>
      <c r="L24" s="38">
        <f t="shared" si="2"/>
        <v>144972461320.57397</v>
      </c>
      <c r="M24" s="38">
        <f t="shared" si="3"/>
        <v>7416791121160.5645</v>
      </c>
      <c r="N24" s="38">
        <f t="shared" si="4"/>
        <v>222503733634.81693</v>
      </c>
      <c r="O24" s="38">
        <f t="shared" si="5"/>
        <v>2225037.3363481695</v>
      </c>
      <c r="P24" s="38">
        <v>7230.8850661108554</v>
      </c>
    </row>
    <row r="25" spans="1:16" x14ac:dyDescent="0.25">
      <c r="A25" s="39">
        <v>16</v>
      </c>
      <c r="B25" s="40" t="s">
        <v>21</v>
      </c>
      <c r="C25" s="41">
        <v>2232700</v>
      </c>
      <c r="D25" s="41">
        <v>27253</v>
      </c>
      <c r="E25" s="41">
        <v>8821</v>
      </c>
      <c r="F25" s="41">
        <v>530</v>
      </c>
      <c r="G25" s="41">
        <v>3909</v>
      </c>
      <c r="H25" s="41">
        <v>102578</v>
      </c>
      <c r="I25" s="41">
        <f t="shared" si="0"/>
        <v>143091</v>
      </c>
      <c r="J25" s="41">
        <f t="shared" si="6"/>
        <v>143091000</v>
      </c>
      <c r="K25" s="41">
        <f t="shared" si="1"/>
        <v>525143970</v>
      </c>
      <c r="L25" s="41">
        <f t="shared" si="2"/>
        <v>42075802983.690857</v>
      </c>
      <c r="M25" s="41">
        <f t="shared" si="3"/>
        <v>2152598080645.624</v>
      </c>
      <c r="N25" s="41">
        <f t="shared" si="4"/>
        <v>64577942419.368721</v>
      </c>
      <c r="O25" s="41">
        <f t="shared" si="5"/>
        <v>645779.42419368715</v>
      </c>
      <c r="P25" s="41">
        <v>28923.698848644563</v>
      </c>
    </row>
    <row r="26" spans="1:16" x14ac:dyDescent="0.25">
      <c r="A26" s="36">
        <v>17</v>
      </c>
      <c r="B26" s="37" t="s">
        <v>20</v>
      </c>
      <c r="C26" s="38">
        <v>2242900</v>
      </c>
      <c r="D26" s="38">
        <v>25168</v>
      </c>
      <c r="E26" s="38">
        <v>6835</v>
      </c>
      <c r="F26" s="38">
        <v>881</v>
      </c>
      <c r="G26" s="38">
        <v>5184</v>
      </c>
      <c r="H26" s="38">
        <v>117772</v>
      </c>
      <c r="I26" s="38">
        <f t="shared" si="0"/>
        <v>155840</v>
      </c>
      <c r="J26" s="38">
        <f t="shared" si="6"/>
        <v>155840000</v>
      </c>
      <c r="K26" s="38">
        <f t="shared" si="1"/>
        <v>571932800</v>
      </c>
      <c r="L26" s="38">
        <f t="shared" si="2"/>
        <v>45824637028.033791</v>
      </c>
      <c r="M26" s="38">
        <f t="shared" si="3"/>
        <v>2344388430354.2085</v>
      </c>
      <c r="N26" s="38">
        <f t="shared" si="4"/>
        <v>70331652910.626251</v>
      </c>
      <c r="O26" s="38">
        <f t="shared" si="5"/>
        <v>703316.52910626249</v>
      </c>
      <c r="P26" s="38">
        <v>31357.462620101767</v>
      </c>
    </row>
    <row r="27" spans="1:16" x14ac:dyDescent="0.25">
      <c r="A27" s="39">
        <v>18</v>
      </c>
      <c r="B27" s="40" t="s">
        <v>19</v>
      </c>
      <c r="C27" s="41">
        <v>2108100</v>
      </c>
      <c r="D27" s="41">
        <v>15359</v>
      </c>
      <c r="E27" s="41">
        <v>3173</v>
      </c>
      <c r="F27" s="41">
        <v>633</v>
      </c>
      <c r="G27" s="41">
        <v>2652</v>
      </c>
      <c r="H27" s="41">
        <v>73224</v>
      </c>
      <c r="I27" s="41">
        <f t="shared" si="0"/>
        <v>95041</v>
      </c>
      <c r="J27" s="41">
        <f t="shared" si="6"/>
        <v>95041000</v>
      </c>
      <c r="K27" s="41">
        <f t="shared" si="1"/>
        <v>348800470</v>
      </c>
      <c r="L27" s="41">
        <f t="shared" si="2"/>
        <v>27946735932.888599</v>
      </c>
      <c r="M27" s="41">
        <f t="shared" si="3"/>
        <v>1429755010326.5806</v>
      </c>
      <c r="N27" s="41">
        <f t="shared" si="4"/>
        <v>42892650309.797417</v>
      </c>
      <c r="O27" s="41">
        <f t="shared" si="5"/>
        <v>428926.50309797417</v>
      </c>
      <c r="P27" s="41">
        <v>20346.591864616203</v>
      </c>
    </row>
    <row r="28" spans="1:16" x14ac:dyDescent="0.25">
      <c r="A28" s="36">
        <v>19</v>
      </c>
      <c r="B28" s="37" t="s">
        <v>18</v>
      </c>
      <c r="C28" s="38">
        <v>1657900</v>
      </c>
      <c r="D28" s="38">
        <v>16151</v>
      </c>
      <c r="E28" s="38">
        <v>4150</v>
      </c>
      <c r="F28" s="38">
        <v>666</v>
      </c>
      <c r="G28" s="38">
        <v>2432</v>
      </c>
      <c r="H28" s="38">
        <v>101661</v>
      </c>
      <c r="I28" s="38">
        <f t="shared" si="0"/>
        <v>125060</v>
      </c>
      <c r="J28" s="38">
        <f t="shared" si="6"/>
        <v>125060000</v>
      </c>
      <c r="K28" s="38">
        <f t="shared" si="1"/>
        <v>458970200</v>
      </c>
      <c r="L28" s="38">
        <f t="shared" si="2"/>
        <v>36773800736.177528</v>
      </c>
      <c r="M28" s="38">
        <f t="shared" si="3"/>
        <v>1881347645662.8423</v>
      </c>
      <c r="N28" s="38">
        <f t="shared" si="4"/>
        <v>56440429369.885269</v>
      </c>
      <c r="O28" s="38">
        <f t="shared" si="5"/>
        <v>564404.29369885265</v>
      </c>
      <c r="P28" s="38">
        <v>34043.325514135511</v>
      </c>
    </row>
    <row r="29" spans="1:16" x14ac:dyDescent="0.25">
      <c r="A29" s="39">
        <v>20</v>
      </c>
      <c r="B29" s="40" t="s">
        <v>17</v>
      </c>
      <c r="C29" s="41">
        <v>15570700</v>
      </c>
      <c r="D29" s="41">
        <v>152525</v>
      </c>
      <c r="E29" s="41">
        <v>50407</v>
      </c>
      <c r="F29" s="41">
        <v>2108</v>
      </c>
      <c r="G29" s="41">
        <v>9087</v>
      </c>
      <c r="H29" s="41">
        <v>238776</v>
      </c>
      <c r="I29" s="41">
        <f t="shared" si="0"/>
        <v>452903</v>
      </c>
      <c r="J29" s="41">
        <f t="shared" si="6"/>
        <v>452903000</v>
      </c>
      <c r="K29" s="41">
        <f t="shared" si="1"/>
        <v>1662154010</v>
      </c>
      <c r="L29" s="41">
        <f t="shared" si="2"/>
        <v>133175793017.8875</v>
      </c>
      <c r="M29" s="41">
        <f t="shared" si="3"/>
        <v>6813273570795.124</v>
      </c>
      <c r="N29" s="41">
        <f t="shared" si="4"/>
        <v>204398207123.8537</v>
      </c>
      <c r="O29" s="41">
        <f t="shared" si="5"/>
        <v>2043982.0712385371</v>
      </c>
      <c r="P29" s="41">
        <v>13127.104569727355</v>
      </c>
    </row>
    <row r="30" spans="1:16" x14ac:dyDescent="0.25">
      <c r="A30" s="36">
        <v>21</v>
      </c>
      <c r="B30" s="37" t="s">
        <v>16</v>
      </c>
      <c r="C30" s="38">
        <v>5036200</v>
      </c>
      <c r="D30" s="38">
        <v>5095</v>
      </c>
      <c r="E30" s="38">
        <v>1883</v>
      </c>
      <c r="F30" s="38">
        <v>26</v>
      </c>
      <c r="G30" s="38">
        <v>63</v>
      </c>
      <c r="H30" s="38">
        <v>8971</v>
      </c>
      <c r="I30" s="38">
        <f t="shared" si="0"/>
        <v>16038</v>
      </c>
      <c r="J30" s="38">
        <f t="shared" si="6"/>
        <v>16038000</v>
      </c>
      <c r="K30" s="38">
        <f t="shared" si="1"/>
        <v>58859460</v>
      </c>
      <c r="L30" s="38">
        <f t="shared" si="2"/>
        <v>4715962067.8619471</v>
      </c>
      <c r="M30" s="38">
        <f t="shared" si="3"/>
        <v>241268619391.8172</v>
      </c>
      <c r="N30" s="38">
        <f t="shared" si="4"/>
        <v>7238058581.7545156</v>
      </c>
      <c r="O30" s="38">
        <f t="shared" si="5"/>
        <v>72380.585817545158</v>
      </c>
      <c r="P30" s="38">
        <v>1437.2063424316977</v>
      </c>
    </row>
    <row r="31" spans="1:16" x14ac:dyDescent="0.25">
      <c r="A31" s="39">
        <v>22</v>
      </c>
      <c r="B31" s="40" t="s">
        <v>15</v>
      </c>
      <c r="C31" s="41">
        <v>34223900</v>
      </c>
      <c r="D31" s="41">
        <v>32558</v>
      </c>
      <c r="E31" s="41">
        <v>12736</v>
      </c>
      <c r="F31" s="41">
        <v>216</v>
      </c>
      <c r="G31" s="41">
        <v>721</v>
      </c>
      <c r="H31" s="41">
        <v>43429</v>
      </c>
      <c r="I31" s="41">
        <f t="shared" si="0"/>
        <v>89660</v>
      </c>
      <c r="J31" s="41">
        <f t="shared" si="6"/>
        <v>89660000</v>
      </c>
      <c r="K31" s="41">
        <f t="shared" si="1"/>
        <v>329052200</v>
      </c>
      <c r="L31" s="41">
        <f t="shared" si="2"/>
        <v>26364456852.756092</v>
      </c>
      <c r="M31" s="41">
        <f t="shared" si="3"/>
        <v>1348805612587.0015</v>
      </c>
      <c r="N31" s="41">
        <f t="shared" si="4"/>
        <v>40464168377.610039</v>
      </c>
      <c r="O31" s="41">
        <f t="shared" si="5"/>
        <v>404641.6837761004</v>
      </c>
      <c r="P31" s="41">
        <v>1182.3365653128383</v>
      </c>
    </row>
    <row r="32" spans="1:16" x14ac:dyDescent="0.25">
      <c r="A32" s="36">
        <v>23</v>
      </c>
      <c r="B32" s="37" t="s">
        <v>14</v>
      </c>
      <c r="C32" s="38">
        <v>709600</v>
      </c>
      <c r="D32" s="38">
        <v>13379</v>
      </c>
      <c r="E32" s="38">
        <v>3735</v>
      </c>
      <c r="F32" s="38">
        <v>211</v>
      </c>
      <c r="G32" s="38">
        <v>585</v>
      </c>
      <c r="H32" s="38">
        <v>30624</v>
      </c>
      <c r="I32" s="38">
        <f t="shared" si="0"/>
        <v>48534</v>
      </c>
      <c r="J32" s="38">
        <f t="shared" si="6"/>
        <v>48534000</v>
      </c>
      <c r="K32" s="38">
        <f t="shared" si="1"/>
        <v>178119780</v>
      </c>
      <c r="L32" s="38">
        <f t="shared" si="2"/>
        <v>14271386893.72813</v>
      </c>
      <c r="M32" s="38">
        <f t="shared" si="3"/>
        <v>730124153483.1311</v>
      </c>
      <c r="N32" s="38">
        <f t="shared" si="4"/>
        <v>21903724604.493931</v>
      </c>
      <c r="O32" s="38">
        <f t="shared" si="5"/>
        <v>219037.2460449393</v>
      </c>
      <c r="P32" s="38">
        <v>30867.706601597984</v>
      </c>
    </row>
    <row r="33" spans="1:16" x14ac:dyDescent="0.25">
      <c r="A33" s="39">
        <v>24</v>
      </c>
      <c r="B33" s="40" t="s">
        <v>13</v>
      </c>
      <c r="C33" s="41">
        <v>13006000</v>
      </c>
      <c r="D33" s="41">
        <v>84067</v>
      </c>
      <c r="E33" s="41">
        <v>29252</v>
      </c>
      <c r="F33" s="41">
        <v>1006</v>
      </c>
      <c r="G33" s="41">
        <v>5579</v>
      </c>
      <c r="H33" s="41">
        <v>109434</v>
      </c>
      <c r="I33" s="41">
        <f t="shared" si="0"/>
        <v>229338</v>
      </c>
      <c r="J33" s="41">
        <f t="shared" si="6"/>
        <v>229338000</v>
      </c>
      <c r="K33" s="41">
        <f t="shared" si="1"/>
        <v>841670460</v>
      </c>
      <c r="L33" s="41">
        <f t="shared" si="2"/>
        <v>67436669704.409737</v>
      </c>
      <c r="M33" s="41">
        <f t="shared" si="3"/>
        <v>3450060022077.6021</v>
      </c>
      <c r="N33" s="41">
        <f t="shared" si="4"/>
        <v>103501800662.32806</v>
      </c>
      <c r="O33" s="41">
        <f t="shared" si="5"/>
        <v>1035018.0066232806</v>
      </c>
      <c r="P33" s="41">
        <v>7958.0040490795063</v>
      </c>
    </row>
    <row r="34" spans="1:16" x14ac:dyDescent="0.25">
      <c r="A34" s="36">
        <v>25</v>
      </c>
      <c r="B34" s="37" t="s">
        <v>12</v>
      </c>
      <c r="C34" s="38">
        <v>11207700</v>
      </c>
      <c r="D34" s="38">
        <v>72498</v>
      </c>
      <c r="E34" s="38">
        <v>28388</v>
      </c>
      <c r="F34" s="38">
        <v>333</v>
      </c>
      <c r="G34" s="38">
        <v>3117</v>
      </c>
      <c r="H34" s="38">
        <v>80639</v>
      </c>
      <c r="I34" s="38">
        <f t="shared" si="0"/>
        <v>184975</v>
      </c>
      <c r="J34" s="38">
        <f t="shared" si="6"/>
        <v>184975000</v>
      </c>
      <c r="K34" s="38">
        <f t="shared" si="1"/>
        <v>678858250</v>
      </c>
      <c r="L34" s="38">
        <f t="shared" si="2"/>
        <v>54391762283.49942</v>
      </c>
      <c r="M34" s="38">
        <f t="shared" si="3"/>
        <v>2782682558423.8301</v>
      </c>
      <c r="N34" s="38">
        <f t="shared" si="4"/>
        <v>83480476752.714905</v>
      </c>
      <c r="O34" s="38">
        <f t="shared" si="5"/>
        <v>834804.76752714906</v>
      </c>
      <c r="P34" s="38">
        <v>7448.4931567328631</v>
      </c>
    </row>
    <row r="35" spans="1:16" x14ac:dyDescent="0.25">
      <c r="A35" s="39">
        <v>26</v>
      </c>
      <c r="B35" s="40" t="s">
        <v>11</v>
      </c>
      <c r="C35" s="41">
        <v>1048600</v>
      </c>
      <c r="D35" s="41">
        <v>15674</v>
      </c>
      <c r="E35" s="41">
        <v>3224</v>
      </c>
      <c r="F35" s="41">
        <v>556</v>
      </c>
      <c r="G35" s="41">
        <v>1613</v>
      </c>
      <c r="H35" s="41">
        <v>42341</v>
      </c>
      <c r="I35" s="41">
        <f t="shared" si="0"/>
        <v>63408</v>
      </c>
      <c r="J35" s="41">
        <f t="shared" si="6"/>
        <v>63408000</v>
      </c>
      <c r="K35" s="41">
        <f t="shared" si="1"/>
        <v>232707360</v>
      </c>
      <c r="L35" s="41">
        <f t="shared" si="2"/>
        <v>18645075620.338593</v>
      </c>
      <c r="M35" s="41">
        <f t="shared" si="3"/>
        <v>953882068736.52234</v>
      </c>
      <c r="N35" s="41">
        <f t="shared" si="4"/>
        <v>28616462062.095669</v>
      </c>
      <c r="O35" s="41">
        <f t="shared" si="5"/>
        <v>286164.6206209567</v>
      </c>
      <c r="P35" s="41">
        <v>27290.160272835852</v>
      </c>
    </row>
    <row r="36" spans="1:16" x14ac:dyDescent="0.25">
      <c r="A36" s="36">
        <v>27</v>
      </c>
      <c r="B36" s="37" t="s">
        <v>10</v>
      </c>
      <c r="C36" s="38">
        <v>24092800</v>
      </c>
      <c r="D36" s="38">
        <v>47752</v>
      </c>
      <c r="E36" s="38">
        <v>14264</v>
      </c>
      <c r="F36" s="38">
        <v>444</v>
      </c>
      <c r="G36" s="38">
        <v>1824</v>
      </c>
      <c r="H36" s="38">
        <v>60850</v>
      </c>
      <c r="I36" s="38">
        <f t="shared" si="0"/>
        <v>125134</v>
      </c>
      <c r="J36" s="38">
        <f t="shared" si="6"/>
        <v>125134000</v>
      </c>
      <c r="K36" s="38">
        <f t="shared" si="1"/>
        <v>459241780</v>
      </c>
      <c r="L36" s="38">
        <f t="shared" si="2"/>
        <v>36795560381.583549</v>
      </c>
      <c r="M36" s="38">
        <f t="shared" si="3"/>
        <v>1882460869121.8142</v>
      </c>
      <c r="N36" s="38">
        <f t="shared" si="4"/>
        <v>56473826073.654427</v>
      </c>
      <c r="O36" s="38">
        <f t="shared" si="5"/>
        <v>564738.26073654427</v>
      </c>
      <c r="P36" s="38">
        <v>2344.0125711272426</v>
      </c>
    </row>
    <row r="37" spans="1:16" x14ac:dyDescent="0.25">
      <c r="A37" s="39">
        <v>28</v>
      </c>
      <c r="B37" s="40" t="s">
        <v>9</v>
      </c>
      <c r="C37" s="41">
        <v>5348300</v>
      </c>
      <c r="D37" s="41">
        <v>105173</v>
      </c>
      <c r="E37" s="41">
        <v>26961</v>
      </c>
      <c r="F37" s="41">
        <v>1316</v>
      </c>
      <c r="G37" s="41">
        <v>5665</v>
      </c>
      <c r="H37" s="41">
        <v>145549</v>
      </c>
      <c r="I37" s="41">
        <f t="shared" si="0"/>
        <v>284664</v>
      </c>
      <c r="J37" s="41">
        <f t="shared" si="6"/>
        <v>284664000</v>
      </c>
      <c r="K37" s="41">
        <f t="shared" si="1"/>
        <v>1044716880</v>
      </c>
      <c r="L37" s="41">
        <f t="shared" si="2"/>
        <v>83705239187.296005</v>
      </c>
      <c r="M37" s="41">
        <f t="shared" si="3"/>
        <v>4282360036822.0635</v>
      </c>
      <c r="N37" s="41">
        <f t="shared" si="4"/>
        <v>128470801104.6619</v>
      </c>
      <c r="O37" s="41">
        <f t="shared" si="5"/>
        <v>1284708.0110466189</v>
      </c>
      <c r="P37" s="41">
        <v>24020.866650087297</v>
      </c>
    </row>
    <row r="38" spans="1:16" x14ac:dyDescent="0.25">
      <c r="A38" s="36">
        <v>29</v>
      </c>
      <c r="B38" s="37" t="s">
        <v>8</v>
      </c>
      <c r="C38" s="38">
        <v>8875200</v>
      </c>
      <c r="D38" s="38">
        <v>45382</v>
      </c>
      <c r="E38" s="38">
        <v>13916</v>
      </c>
      <c r="F38" s="38">
        <v>434</v>
      </c>
      <c r="G38" s="38">
        <v>2585</v>
      </c>
      <c r="H38" s="38">
        <v>100884</v>
      </c>
      <c r="I38" s="38">
        <f t="shared" si="0"/>
        <v>163201</v>
      </c>
      <c r="J38" s="38">
        <f t="shared" si="6"/>
        <v>163201000</v>
      </c>
      <c r="K38" s="38">
        <f t="shared" si="1"/>
        <v>598947670</v>
      </c>
      <c r="L38" s="38">
        <f t="shared" si="2"/>
        <v>47989133647.408508</v>
      </c>
      <c r="M38" s="38">
        <f t="shared" si="3"/>
        <v>2455124077401.4189</v>
      </c>
      <c r="N38" s="38">
        <f t="shared" si="4"/>
        <v>73653722322.042572</v>
      </c>
      <c r="O38" s="38">
        <f t="shared" si="5"/>
        <v>736537.22322042577</v>
      </c>
      <c r="P38" s="38">
        <v>8298.8239501129647</v>
      </c>
    </row>
    <row r="39" spans="1:16" x14ac:dyDescent="0.25">
      <c r="A39" s="39">
        <v>30</v>
      </c>
      <c r="B39" s="40" t="s">
        <v>7</v>
      </c>
      <c r="C39" s="41">
        <v>824900</v>
      </c>
      <c r="D39" s="41">
        <v>39426</v>
      </c>
      <c r="E39" s="41">
        <v>11901</v>
      </c>
      <c r="F39" s="41">
        <v>2048</v>
      </c>
      <c r="G39" s="41">
        <v>3702</v>
      </c>
      <c r="H39" s="41">
        <v>57996</v>
      </c>
      <c r="I39" s="41">
        <f t="shared" si="0"/>
        <v>115073</v>
      </c>
      <c r="J39" s="41">
        <f t="shared" si="6"/>
        <v>115073000</v>
      </c>
      <c r="K39" s="41">
        <f t="shared" si="1"/>
        <v>422317910</v>
      </c>
      <c r="L39" s="41">
        <f t="shared" si="2"/>
        <v>33837130754.15126</v>
      </c>
      <c r="M39" s="41">
        <f t="shared" si="3"/>
        <v>1731107609382.3784</v>
      </c>
      <c r="N39" s="41">
        <f t="shared" si="4"/>
        <v>51933228281.471352</v>
      </c>
      <c r="O39" s="41">
        <f t="shared" si="5"/>
        <v>519332.28281471354</v>
      </c>
      <c r="P39" s="41">
        <v>62956.998765270153</v>
      </c>
    </row>
    <row r="40" spans="1:16" x14ac:dyDescent="0.25">
      <c r="A40" s="36">
        <v>31</v>
      </c>
      <c r="B40" s="37" t="s">
        <v>6</v>
      </c>
      <c r="C40" s="38">
        <v>11400</v>
      </c>
      <c r="D40" s="38">
        <v>61</v>
      </c>
      <c r="E40" s="38">
        <v>19</v>
      </c>
      <c r="F40" s="38">
        <v>0</v>
      </c>
      <c r="G40" s="38">
        <v>2</v>
      </c>
      <c r="H40" s="38">
        <v>122</v>
      </c>
      <c r="I40" s="38">
        <f t="shared" si="0"/>
        <v>204</v>
      </c>
      <c r="J40" s="38">
        <f t="shared" si="6"/>
        <v>204000</v>
      </c>
      <c r="K40" s="38">
        <f t="shared" si="1"/>
        <v>748680</v>
      </c>
      <c r="L40" s="38">
        <f t="shared" si="2"/>
        <v>59986049.497682832</v>
      </c>
      <c r="M40" s="38">
        <f t="shared" si="3"/>
        <v>3068886292.3014536</v>
      </c>
      <c r="N40" s="38">
        <f t="shared" si="4"/>
        <v>92066588.769043609</v>
      </c>
      <c r="O40" s="38">
        <f t="shared" si="5"/>
        <v>920.66588769043608</v>
      </c>
      <c r="P40" s="38">
        <v>8076.0165586880357</v>
      </c>
    </row>
    <row r="41" spans="1:16" x14ac:dyDescent="0.25">
      <c r="A41" s="39">
        <v>32</v>
      </c>
      <c r="B41" s="40" t="s">
        <v>5</v>
      </c>
      <c r="C41" s="41">
        <v>49100</v>
      </c>
      <c r="D41" s="41">
        <v>447</v>
      </c>
      <c r="E41" s="41">
        <v>106</v>
      </c>
      <c r="F41" s="41">
        <v>10</v>
      </c>
      <c r="G41" s="41">
        <v>35</v>
      </c>
      <c r="H41" s="41">
        <v>827</v>
      </c>
      <c r="I41" s="41">
        <f t="shared" si="0"/>
        <v>1425</v>
      </c>
      <c r="J41" s="41">
        <f t="shared" si="6"/>
        <v>1425000</v>
      </c>
      <c r="K41" s="41">
        <f t="shared" si="1"/>
        <v>5229750</v>
      </c>
      <c r="L41" s="41">
        <f t="shared" si="2"/>
        <v>419020198.6970492</v>
      </c>
      <c r="M41" s="41">
        <f t="shared" si="3"/>
        <v>21437073365.341034</v>
      </c>
      <c r="N41" s="41">
        <f t="shared" si="4"/>
        <v>643112200.96023095</v>
      </c>
      <c r="O41" s="41">
        <f t="shared" si="5"/>
        <v>6431.1220096023098</v>
      </c>
      <c r="P41" s="41">
        <v>13098.00816619615</v>
      </c>
    </row>
    <row r="42" spans="1:16" x14ac:dyDescent="0.25">
      <c r="A42" s="36">
        <v>33</v>
      </c>
      <c r="B42" s="37" t="s">
        <v>4</v>
      </c>
      <c r="C42" s="38">
        <v>11100</v>
      </c>
      <c r="D42" s="38">
        <v>11</v>
      </c>
      <c r="E42" s="38">
        <v>2</v>
      </c>
      <c r="F42" s="38">
        <v>0</v>
      </c>
      <c r="G42" s="38">
        <v>2</v>
      </c>
      <c r="H42" s="38">
        <v>76</v>
      </c>
      <c r="I42" s="38">
        <f t="shared" si="0"/>
        <v>91</v>
      </c>
      <c r="J42" s="38">
        <f t="shared" si="6"/>
        <v>91000</v>
      </c>
      <c r="K42" s="38">
        <f t="shared" si="1"/>
        <v>333970</v>
      </c>
      <c r="L42" s="38">
        <f t="shared" si="2"/>
        <v>26758482.864162441</v>
      </c>
      <c r="M42" s="38">
        <f t="shared" si="3"/>
        <v>1368963983.3305504</v>
      </c>
      <c r="N42" s="38">
        <f t="shared" si="4"/>
        <v>41068919.499916509</v>
      </c>
      <c r="O42" s="38">
        <f t="shared" si="5"/>
        <v>410.68919499916507</v>
      </c>
      <c r="P42" s="38">
        <v>3699.902657650136</v>
      </c>
    </row>
    <row r="43" spans="1:16" x14ac:dyDescent="0.25">
      <c r="A43" s="39">
        <v>34</v>
      </c>
      <c r="B43" s="40" t="s">
        <v>3</v>
      </c>
      <c r="C43" s="41">
        <v>148300</v>
      </c>
      <c r="D43" s="41">
        <v>230</v>
      </c>
      <c r="E43" s="41">
        <v>52</v>
      </c>
      <c r="F43" s="41">
        <v>2</v>
      </c>
      <c r="G43" s="41">
        <v>11</v>
      </c>
      <c r="H43" s="41">
        <v>653</v>
      </c>
      <c r="I43" s="41">
        <f t="shared" si="0"/>
        <v>948</v>
      </c>
      <c r="J43" s="41">
        <f t="shared" si="6"/>
        <v>948000</v>
      </c>
      <c r="K43" s="41">
        <f t="shared" si="1"/>
        <v>3479160</v>
      </c>
      <c r="L43" s="41">
        <f t="shared" si="2"/>
        <v>278758700.60687906</v>
      </c>
      <c r="M43" s="41">
        <f t="shared" si="3"/>
        <v>14261295123.047932</v>
      </c>
      <c r="N43" s="41">
        <f t="shared" si="4"/>
        <v>427838853.69143796</v>
      </c>
      <c r="O43" s="41">
        <f t="shared" si="5"/>
        <v>4278.38853691438</v>
      </c>
      <c r="P43" s="41">
        <v>2884.9551833542682</v>
      </c>
    </row>
    <row r="44" spans="1:16" x14ac:dyDescent="0.25">
      <c r="A44" s="36">
        <v>35</v>
      </c>
      <c r="B44" s="37" t="s">
        <v>2</v>
      </c>
      <c r="C44" s="38">
        <v>3000</v>
      </c>
      <c r="D44" s="38">
        <v>55</v>
      </c>
      <c r="E44" s="38">
        <v>0</v>
      </c>
      <c r="F44" s="38">
        <v>1</v>
      </c>
      <c r="G44" s="38">
        <v>5</v>
      </c>
      <c r="H44" s="38">
        <v>100</v>
      </c>
      <c r="I44" s="38">
        <f t="shared" si="0"/>
        <v>161</v>
      </c>
      <c r="J44" s="38">
        <f t="shared" si="6"/>
        <v>161000</v>
      </c>
      <c r="K44" s="38">
        <f t="shared" si="1"/>
        <v>590870</v>
      </c>
      <c r="L44" s="38">
        <f t="shared" si="2"/>
        <v>47341931.221210472</v>
      </c>
      <c r="M44" s="38">
        <f t="shared" si="3"/>
        <v>2422013201.2771277</v>
      </c>
      <c r="N44" s="38">
        <f t="shared" si="4"/>
        <v>72660396.038313836</v>
      </c>
      <c r="O44" s="38">
        <f t="shared" si="5"/>
        <v>726.60396038313831</v>
      </c>
      <c r="P44" s="38">
        <v>24220.132012771279</v>
      </c>
    </row>
    <row r="45" spans="1:16" x14ac:dyDescent="0.25">
      <c r="A45" s="39">
        <v>36</v>
      </c>
      <c r="B45" s="40" t="s">
        <v>1</v>
      </c>
      <c r="C45" s="41">
        <v>49000</v>
      </c>
      <c r="D45" s="41">
        <v>108</v>
      </c>
      <c r="E45" s="41">
        <v>23</v>
      </c>
      <c r="F45" s="41">
        <v>1</v>
      </c>
      <c r="G45" s="41">
        <v>8</v>
      </c>
      <c r="H45" s="41">
        <v>311</v>
      </c>
      <c r="I45" s="41">
        <f t="shared" si="0"/>
        <v>451</v>
      </c>
      <c r="J45" s="41">
        <f t="shared" si="6"/>
        <v>451000</v>
      </c>
      <c r="K45" s="41">
        <f t="shared" si="1"/>
        <v>1655170</v>
      </c>
      <c r="L45" s="41">
        <f t="shared" si="2"/>
        <v>132616217.27183802</v>
      </c>
      <c r="M45" s="41">
        <f t="shared" si="3"/>
        <v>6784645675.6272326</v>
      </c>
      <c r="N45" s="41">
        <f t="shared" si="4"/>
        <v>203539370.26881698</v>
      </c>
      <c r="O45" s="41">
        <f t="shared" si="5"/>
        <v>2035.3937026881697</v>
      </c>
      <c r="P45" s="41">
        <v>4153.8646993636112</v>
      </c>
    </row>
    <row r="46" spans="1:16" x14ac:dyDescent="0.25">
      <c r="A46" s="42"/>
      <c r="B46" s="42" t="s">
        <v>0</v>
      </c>
      <c r="C46" s="42"/>
      <c r="D46" s="43">
        <f t="shared" ref="D46:O46" si="7">SUM(D10:D45)</f>
        <v>2237549</v>
      </c>
      <c r="E46" s="43">
        <f t="shared" si="7"/>
        <v>698701</v>
      </c>
      <c r="F46" s="43">
        <f t="shared" si="7"/>
        <v>30130</v>
      </c>
      <c r="G46" s="43">
        <f t="shared" si="7"/>
        <v>136161</v>
      </c>
      <c r="H46" s="43">
        <f t="shared" si="7"/>
        <v>3979522</v>
      </c>
      <c r="I46" s="43">
        <f t="shared" si="7"/>
        <v>7082063</v>
      </c>
      <c r="J46" s="43">
        <f t="shared" si="7"/>
        <v>7082063000</v>
      </c>
      <c r="K46" s="43">
        <f t="shared" si="7"/>
        <v>25991171210</v>
      </c>
      <c r="L46" s="43">
        <f t="shared" si="7"/>
        <v>2082475400312.2949</v>
      </c>
      <c r="M46" s="43">
        <f t="shared" si="7"/>
        <v>106539441479976.98</v>
      </c>
      <c r="N46" s="43">
        <f t="shared" si="7"/>
        <v>3196183244399.3101</v>
      </c>
      <c r="O46" s="43">
        <f t="shared" si="7"/>
        <v>31961832.443993099</v>
      </c>
      <c r="P46" s="43"/>
    </row>
    <row r="47" spans="1:16" ht="18" x14ac:dyDescent="0.35">
      <c r="A47" t="s">
        <v>241</v>
      </c>
      <c r="F47" s="187"/>
    </row>
  </sheetData>
  <mergeCells count="17">
    <mergeCell ref="B5:B9"/>
    <mergeCell ref="J8:J9"/>
    <mergeCell ref="I8:I9"/>
    <mergeCell ref="P5:P9"/>
    <mergeCell ref="A3:O3"/>
    <mergeCell ref="D8:D9"/>
    <mergeCell ref="E8:E9"/>
    <mergeCell ref="F8:F9"/>
    <mergeCell ref="G8:G9"/>
    <mergeCell ref="H8:H9"/>
    <mergeCell ref="K8:K9"/>
    <mergeCell ref="L8:L9"/>
    <mergeCell ref="M8:M9"/>
    <mergeCell ref="N8:N9"/>
    <mergeCell ref="O8:O9"/>
    <mergeCell ref="C5:C9"/>
    <mergeCell ref="A5:A9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0" r:id="rId1"/>
  <colBreaks count="2" manualBreakCount="2">
    <brk id="16" max="46" man="1"/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A85F-0A14-49F8-93D9-04A14481D9C8}">
  <dimension ref="A1:R47"/>
  <sheetViews>
    <sheetView view="pageBreakPreview" topLeftCell="A3" zoomScale="85" zoomScaleNormal="100" zoomScaleSheetLayoutView="85" workbookViewId="0">
      <selection activeCell="M11" sqref="M11"/>
    </sheetView>
  </sheetViews>
  <sheetFormatPr defaultRowHeight="15" x14ac:dyDescent="0.25"/>
  <cols>
    <col min="1" max="1" width="7" customWidth="1"/>
    <col min="2" max="3" width="16.7109375" customWidth="1"/>
    <col min="4" max="9" width="10.7109375" customWidth="1"/>
    <col min="10" max="15" width="16.7109375" customWidth="1"/>
    <col min="17" max="18" width="9.140625" customWidth="1"/>
  </cols>
  <sheetData>
    <row r="1" spans="1:18" x14ac:dyDescent="0.25">
      <c r="A1" s="1" t="s">
        <v>236</v>
      </c>
    </row>
    <row r="3" spans="1:18" ht="16.5" x14ac:dyDescent="0.25">
      <c r="A3" s="264" t="s">
        <v>128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8" ht="16.5" x14ac:dyDescent="0.25">
      <c r="A4" s="59"/>
      <c r="B4" s="59"/>
      <c r="C4" s="180"/>
      <c r="D4" s="59"/>
      <c r="E4" s="59"/>
      <c r="F4" s="59"/>
      <c r="G4" s="59"/>
      <c r="H4" s="59"/>
      <c r="I4" s="59"/>
      <c r="J4" s="59"/>
      <c r="K4" s="59"/>
      <c r="L4" s="59"/>
      <c r="M4" s="59" t="s">
        <v>147</v>
      </c>
      <c r="N4" s="59"/>
      <c r="O4" s="59"/>
    </row>
    <row r="5" spans="1:18" ht="42.75" x14ac:dyDescent="0.25">
      <c r="A5" s="256" t="s">
        <v>99</v>
      </c>
      <c r="B5" s="256" t="s">
        <v>51</v>
      </c>
      <c r="C5" s="256" t="s">
        <v>95</v>
      </c>
      <c r="D5" s="33" t="s">
        <v>100</v>
      </c>
      <c r="E5" s="33" t="s">
        <v>101</v>
      </c>
      <c r="F5" s="33" t="s">
        <v>102</v>
      </c>
      <c r="G5" s="33" t="s">
        <v>103</v>
      </c>
      <c r="H5" s="33" t="s">
        <v>104</v>
      </c>
      <c r="I5" s="33" t="s">
        <v>105</v>
      </c>
      <c r="J5" s="33" t="s">
        <v>106</v>
      </c>
      <c r="K5" s="33" t="s">
        <v>107</v>
      </c>
      <c r="L5" s="33" t="s">
        <v>108</v>
      </c>
      <c r="M5" s="33" t="s">
        <v>108</v>
      </c>
      <c r="N5" s="33" t="s">
        <v>129</v>
      </c>
      <c r="O5" s="33" t="s">
        <v>129</v>
      </c>
      <c r="P5" s="183" t="s">
        <v>228</v>
      </c>
    </row>
    <row r="6" spans="1:18" ht="30" customHeight="1" x14ac:dyDescent="0.25">
      <c r="A6" s="261"/>
      <c r="B6" s="261"/>
      <c r="C6" s="261"/>
      <c r="D6" s="33" t="s">
        <v>110</v>
      </c>
      <c r="E6" s="33" t="s">
        <v>111</v>
      </c>
      <c r="F6" s="33" t="s">
        <v>112</v>
      </c>
      <c r="G6" s="33" t="s">
        <v>112</v>
      </c>
      <c r="H6" s="33" t="s">
        <v>113</v>
      </c>
      <c r="I6" s="33" t="s">
        <v>112</v>
      </c>
      <c r="J6" s="33" t="s">
        <v>114</v>
      </c>
      <c r="K6" s="33" t="s">
        <v>114</v>
      </c>
      <c r="L6" s="33" t="s">
        <v>115</v>
      </c>
      <c r="M6" s="33" t="s">
        <v>116</v>
      </c>
      <c r="N6" s="33" t="s">
        <v>116</v>
      </c>
      <c r="O6" s="33" t="s">
        <v>117</v>
      </c>
      <c r="P6" s="179" t="s">
        <v>229</v>
      </c>
    </row>
    <row r="7" spans="1:18" ht="42.75" x14ac:dyDescent="0.25">
      <c r="A7" s="261"/>
      <c r="B7" s="261"/>
      <c r="C7" s="261"/>
      <c r="D7" s="33" t="s">
        <v>112</v>
      </c>
      <c r="E7" s="33" t="s">
        <v>112</v>
      </c>
      <c r="F7" s="34"/>
      <c r="G7" s="34"/>
      <c r="H7" s="33" t="s">
        <v>112</v>
      </c>
      <c r="I7" s="34"/>
      <c r="J7" s="34"/>
      <c r="K7" s="34"/>
      <c r="L7" s="33" t="s">
        <v>130</v>
      </c>
      <c r="M7" s="33" t="s">
        <v>131</v>
      </c>
      <c r="N7" s="33" t="s">
        <v>120</v>
      </c>
      <c r="O7" s="34"/>
      <c r="P7" s="179"/>
    </row>
    <row r="8" spans="1:18" x14ac:dyDescent="0.25">
      <c r="A8" s="261"/>
      <c r="B8" s="261"/>
      <c r="C8" s="261"/>
      <c r="D8" s="260">
        <v>1</v>
      </c>
      <c r="E8" s="260">
        <v>2</v>
      </c>
      <c r="F8" s="260">
        <v>3</v>
      </c>
      <c r="G8" s="260">
        <v>4</v>
      </c>
      <c r="H8" s="260">
        <v>5</v>
      </c>
      <c r="I8" s="254" t="s">
        <v>121</v>
      </c>
      <c r="J8" s="254" t="s">
        <v>212</v>
      </c>
      <c r="K8" s="260" t="s">
        <v>132</v>
      </c>
      <c r="L8" s="260" t="s">
        <v>133</v>
      </c>
      <c r="M8" s="260" t="s">
        <v>214</v>
      </c>
      <c r="N8" s="260" t="s">
        <v>125</v>
      </c>
      <c r="O8" s="260">
        <v>12</v>
      </c>
      <c r="P8" s="254"/>
    </row>
    <row r="9" spans="1:18" x14ac:dyDescent="0.25">
      <c r="A9" s="257"/>
      <c r="B9" s="257"/>
      <c r="C9" s="257"/>
      <c r="D9" s="260"/>
      <c r="E9" s="260"/>
      <c r="F9" s="260"/>
      <c r="G9" s="260"/>
      <c r="H9" s="260"/>
      <c r="I9" s="255"/>
      <c r="J9" s="255"/>
      <c r="K9" s="260"/>
      <c r="L9" s="260"/>
      <c r="M9" s="260"/>
      <c r="N9" s="260"/>
      <c r="O9" s="260"/>
      <c r="P9" s="255"/>
    </row>
    <row r="10" spans="1:18" x14ac:dyDescent="0.25">
      <c r="A10" s="36">
        <v>1</v>
      </c>
      <c r="B10" s="37" t="s">
        <v>36</v>
      </c>
      <c r="C10" s="38">
        <v>16296800</v>
      </c>
      <c r="D10" s="45">
        <v>60972</v>
      </c>
      <c r="E10" s="45">
        <v>24206</v>
      </c>
      <c r="F10" s="45">
        <v>629</v>
      </c>
      <c r="G10" s="45">
        <v>3074</v>
      </c>
      <c r="H10" s="45">
        <v>130647</v>
      </c>
      <c r="I10" s="45">
        <f>D10+E10+F10+G10+H10</f>
        <v>219528</v>
      </c>
      <c r="J10" s="45">
        <f>I10*1000</f>
        <v>219528000</v>
      </c>
      <c r="K10" s="45">
        <f>J10*3.67</f>
        <v>805667760</v>
      </c>
      <c r="L10" s="45">
        <f>K10*$Q$10</f>
        <v>69287427360</v>
      </c>
      <c r="M10" s="45">
        <f>L10*$R$10</f>
        <v>4506738353946.5762</v>
      </c>
      <c r="N10" s="45">
        <f>M10*(3/100)</f>
        <v>135202150618.39728</v>
      </c>
      <c r="O10" s="45">
        <f>N10/100000</f>
        <v>1352021.5061839728</v>
      </c>
      <c r="P10" s="45">
        <v>8296.2391769180012</v>
      </c>
      <c r="Q10">
        <v>86</v>
      </c>
      <c r="R10">
        <v>65.0441</v>
      </c>
    </row>
    <row r="11" spans="1:18" x14ac:dyDescent="0.25">
      <c r="A11" s="39">
        <v>2</v>
      </c>
      <c r="B11" s="40" t="s">
        <v>35</v>
      </c>
      <c r="C11" s="41">
        <v>8374300</v>
      </c>
      <c r="D11" s="45">
        <v>330856</v>
      </c>
      <c r="E11" s="45">
        <v>100379</v>
      </c>
      <c r="F11" s="45">
        <v>7816</v>
      </c>
      <c r="G11" s="45">
        <v>15436</v>
      </c>
      <c r="H11" s="45">
        <v>596836</v>
      </c>
      <c r="I11" s="45">
        <f t="shared" ref="I11:I45" si="0">D11+E11+F11+G11+H11</f>
        <v>1051323</v>
      </c>
      <c r="J11" s="45">
        <f t="shared" ref="J11:J45" si="1">I11*1000</f>
        <v>1051323000</v>
      </c>
      <c r="K11" s="45">
        <f t="shared" ref="K11:K45" si="2">J11*3.67</f>
        <v>3858355410</v>
      </c>
      <c r="L11" s="45">
        <f t="shared" ref="L11:L45" si="3">K11*$Q$10</f>
        <v>331818565260</v>
      </c>
      <c r="M11" s="45">
        <f t="shared" ref="M11:M45" si="4">L11*$R$10</f>
        <v>21582839940627.965</v>
      </c>
      <c r="N11" s="45">
        <f t="shared" ref="N11:N45" si="5">M11*(3/100)</f>
        <v>647485198218.83887</v>
      </c>
      <c r="O11" s="45">
        <f t="shared" ref="O11:O45" si="6">N11/100000</f>
        <v>6474851.9821883887</v>
      </c>
      <c r="P11" s="45">
        <v>77318.127869653457</v>
      </c>
    </row>
    <row r="12" spans="1:18" x14ac:dyDescent="0.25">
      <c r="A12" s="36">
        <v>3</v>
      </c>
      <c r="B12" s="37" t="s">
        <v>34</v>
      </c>
      <c r="C12" s="38">
        <v>7843800</v>
      </c>
      <c r="D12" s="46">
        <v>85844</v>
      </c>
      <c r="E12" s="46">
        <v>21148</v>
      </c>
      <c r="F12" s="46">
        <v>1102</v>
      </c>
      <c r="G12" s="46">
        <v>7223</v>
      </c>
      <c r="H12" s="46">
        <v>154832</v>
      </c>
      <c r="I12" s="46">
        <f t="shared" si="0"/>
        <v>270149</v>
      </c>
      <c r="J12" s="46">
        <f t="shared" si="1"/>
        <v>270149000</v>
      </c>
      <c r="K12" s="46">
        <f t="shared" si="2"/>
        <v>991446830</v>
      </c>
      <c r="L12" s="46">
        <f t="shared" si="3"/>
        <v>85264427380</v>
      </c>
      <c r="M12" s="46">
        <f t="shared" si="4"/>
        <v>5545947940947.458</v>
      </c>
      <c r="N12" s="46">
        <f t="shared" si="5"/>
        <v>166378438228.42374</v>
      </c>
      <c r="O12" s="46">
        <f t="shared" si="6"/>
        <v>1663784.3822842373</v>
      </c>
      <c r="P12" s="46">
        <v>21211.45850588028</v>
      </c>
    </row>
    <row r="13" spans="1:18" x14ac:dyDescent="0.25">
      <c r="A13" s="39">
        <v>4</v>
      </c>
      <c r="B13" s="40" t="s">
        <v>33</v>
      </c>
      <c r="C13" s="41">
        <v>9416300</v>
      </c>
      <c r="D13" s="45">
        <v>15007</v>
      </c>
      <c r="E13" s="45">
        <v>5428</v>
      </c>
      <c r="F13" s="45">
        <v>127</v>
      </c>
      <c r="G13" s="45">
        <v>746</v>
      </c>
      <c r="H13" s="45">
        <v>33931</v>
      </c>
      <c r="I13" s="45">
        <f t="shared" si="0"/>
        <v>55239</v>
      </c>
      <c r="J13" s="45">
        <f t="shared" si="1"/>
        <v>55239000</v>
      </c>
      <c r="K13" s="45">
        <f t="shared" si="2"/>
        <v>202727130</v>
      </c>
      <c r="L13" s="45">
        <f t="shared" si="3"/>
        <v>17434533180</v>
      </c>
      <c r="M13" s="45">
        <f t="shared" si="4"/>
        <v>1134013519613.238</v>
      </c>
      <c r="N13" s="45">
        <f t="shared" si="5"/>
        <v>34020405588.397141</v>
      </c>
      <c r="O13" s="45">
        <f t="shared" si="6"/>
        <v>340204.05588397139</v>
      </c>
      <c r="P13" s="45">
        <v>3612.92711451389</v>
      </c>
    </row>
    <row r="14" spans="1:18" x14ac:dyDescent="0.25">
      <c r="A14" s="36">
        <v>5</v>
      </c>
      <c r="B14" s="37" t="s">
        <v>32</v>
      </c>
      <c r="C14" s="38">
        <v>13519200</v>
      </c>
      <c r="D14" s="46">
        <v>145912</v>
      </c>
      <c r="E14" s="46">
        <v>46908</v>
      </c>
      <c r="F14" s="46">
        <v>1858</v>
      </c>
      <c r="G14" s="46">
        <v>9969</v>
      </c>
      <c r="H14" s="46">
        <v>275603</v>
      </c>
      <c r="I14" s="46">
        <f t="shared" si="0"/>
        <v>480250</v>
      </c>
      <c r="J14" s="46">
        <f t="shared" si="1"/>
        <v>480250000</v>
      </c>
      <c r="K14" s="46">
        <f t="shared" si="2"/>
        <v>1762517500</v>
      </c>
      <c r="L14" s="46">
        <f t="shared" si="3"/>
        <v>151576505000</v>
      </c>
      <c r="M14" s="46">
        <f t="shared" si="4"/>
        <v>9859157348870.5</v>
      </c>
      <c r="N14" s="46">
        <f t="shared" si="5"/>
        <v>295774720466.11499</v>
      </c>
      <c r="O14" s="46">
        <f t="shared" si="6"/>
        <v>2957747.20466115</v>
      </c>
      <c r="P14" s="46">
        <v>21878.12300033397</v>
      </c>
    </row>
    <row r="15" spans="1:18" x14ac:dyDescent="0.25">
      <c r="A15" s="39">
        <v>6</v>
      </c>
      <c r="B15" s="40" t="s">
        <v>31</v>
      </c>
      <c r="C15" s="41">
        <v>370200</v>
      </c>
      <c r="D15" s="45">
        <v>9010</v>
      </c>
      <c r="E15" s="45">
        <v>2617</v>
      </c>
      <c r="F15" s="45">
        <v>172</v>
      </c>
      <c r="G15" s="45">
        <v>665</v>
      </c>
      <c r="H15" s="45">
        <v>12874</v>
      </c>
      <c r="I15" s="45">
        <f t="shared" si="0"/>
        <v>25338</v>
      </c>
      <c r="J15" s="45">
        <f t="shared" si="1"/>
        <v>25338000</v>
      </c>
      <c r="K15" s="45">
        <f t="shared" si="2"/>
        <v>92990460</v>
      </c>
      <c r="L15" s="45">
        <f t="shared" si="3"/>
        <v>7997179560</v>
      </c>
      <c r="M15" s="45">
        <f t="shared" si="4"/>
        <v>520169347018.59601</v>
      </c>
      <c r="N15" s="45">
        <f t="shared" si="5"/>
        <v>15605080410.55788</v>
      </c>
      <c r="O15" s="45">
        <f t="shared" si="6"/>
        <v>156050.80410557881</v>
      </c>
      <c r="P15" s="45">
        <v>42153.107537973745</v>
      </c>
    </row>
    <row r="16" spans="1:18" x14ac:dyDescent="0.25">
      <c r="A16" s="36">
        <v>7</v>
      </c>
      <c r="B16" s="37" t="s">
        <v>30</v>
      </c>
      <c r="C16" s="38">
        <v>19624400</v>
      </c>
      <c r="D16" s="46">
        <v>27737</v>
      </c>
      <c r="E16" s="46">
        <v>9636</v>
      </c>
      <c r="F16" s="46">
        <v>315</v>
      </c>
      <c r="G16" s="46">
        <v>1556</v>
      </c>
      <c r="H16" s="46">
        <v>68003</v>
      </c>
      <c r="I16" s="46">
        <f t="shared" si="0"/>
        <v>107247</v>
      </c>
      <c r="J16" s="46">
        <f t="shared" si="1"/>
        <v>107247000</v>
      </c>
      <c r="K16" s="46">
        <f t="shared" si="2"/>
        <v>393596490</v>
      </c>
      <c r="L16" s="46">
        <f t="shared" si="3"/>
        <v>33849298140</v>
      </c>
      <c r="M16" s="46">
        <f t="shared" si="4"/>
        <v>2201697133147.9741</v>
      </c>
      <c r="N16" s="46">
        <f t="shared" si="5"/>
        <v>66050913994.439224</v>
      </c>
      <c r="O16" s="46">
        <f t="shared" si="6"/>
        <v>660509.13994439226</v>
      </c>
      <c r="P16" s="46">
        <v>3365.7545705570224</v>
      </c>
    </row>
    <row r="17" spans="1:16" x14ac:dyDescent="0.25">
      <c r="A17" s="39">
        <v>8</v>
      </c>
      <c r="B17" s="40" t="s">
        <v>29</v>
      </c>
      <c r="C17" s="41">
        <v>4421200</v>
      </c>
      <c r="D17" s="45">
        <v>2455</v>
      </c>
      <c r="E17" s="45">
        <v>929</v>
      </c>
      <c r="F17" s="45">
        <v>18</v>
      </c>
      <c r="G17" s="45">
        <v>137</v>
      </c>
      <c r="H17" s="45">
        <v>6927</v>
      </c>
      <c r="I17" s="45">
        <f t="shared" si="0"/>
        <v>10466</v>
      </c>
      <c r="J17" s="45">
        <f t="shared" si="1"/>
        <v>10466000</v>
      </c>
      <c r="K17" s="45">
        <f t="shared" si="2"/>
        <v>38410220</v>
      </c>
      <c r="L17" s="45">
        <f t="shared" si="3"/>
        <v>3303278920</v>
      </c>
      <c r="M17" s="45">
        <f t="shared" si="4"/>
        <v>214858804400.37201</v>
      </c>
      <c r="N17" s="45">
        <f t="shared" si="5"/>
        <v>6445764132.0111599</v>
      </c>
      <c r="O17" s="45">
        <f t="shared" si="6"/>
        <v>64457.641320111601</v>
      </c>
      <c r="P17" s="45">
        <v>1457.9218610357279</v>
      </c>
    </row>
    <row r="18" spans="1:16" x14ac:dyDescent="0.25">
      <c r="A18" s="36">
        <v>9</v>
      </c>
      <c r="B18" s="37" t="s">
        <v>28</v>
      </c>
      <c r="C18" s="38">
        <v>5567300</v>
      </c>
      <c r="D18" s="46">
        <v>110045</v>
      </c>
      <c r="E18" s="46">
        <v>30745</v>
      </c>
      <c r="F18" s="46">
        <v>2559</v>
      </c>
      <c r="G18" s="46">
        <v>2711</v>
      </c>
      <c r="H18" s="46">
        <v>106300</v>
      </c>
      <c r="I18" s="46">
        <f t="shared" si="0"/>
        <v>252360</v>
      </c>
      <c r="J18" s="46">
        <f t="shared" si="1"/>
        <v>252360000</v>
      </c>
      <c r="K18" s="46">
        <f t="shared" si="2"/>
        <v>926161200</v>
      </c>
      <c r="L18" s="46">
        <f t="shared" si="3"/>
        <v>79649863200</v>
      </c>
      <c r="M18" s="46">
        <f t="shared" si="4"/>
        <v>5180753666967.1201</v>
      </c>
      <c r="N18" s="46">
        <f t="shared" si="5"/>
        <v>155422610009.01361</v>
      </c>
      <c r="O18" s="46">
        <f t="shared" si="6"/>
        <v>1554226.1000901361</v>
      </c>
      <c r="P18" s="46">
        <v>27917.053151260683</v>
      </c>
    </row>
    <row r="19" spans="1:16" x14ac:dyDescent="0.25">
      <c r="A19" s="39">
        <v>10</v>
      </c>
      <c r="B19" s="40" t="s">
        <v>27</v>
      </c>
      <c r="C19" s="41">
        <v>22223600</v>
      </c>
      <c r="D19" s="45">
        <v>170222</v>
      </c>
      <c r="E19" s="45">
        <v>47806</v>
      </c>
      <c r="F19" s="45">
        <v>3813</v>
      </c>
      <c r="G19" s="45">
        <v>3706</v>
      </c>
      <c r="H19" s="45">
        <v>164648</v>
      </c>
      <c r="I19" s="45">
        <f t="shared" si="0"/>
        <v>390195</v>
      </c>
      <c r="J19" s="45">
        <f t="shared" si="1"/>
        <v>390195000</v>
      </c>
      <c r="K19" s="45">
        <f t="shared" si="2"/>
        <v>1432015650</v>
      </c>
      <c r="L19" s="45">
        <f t="shared" si="3"/>
        <v>123153345900</v>
      </c>
      <c r="M19" s="45">
        <f t="shared" si="4"/>
        <v>8010398546054.1904</v>
      </c>
      <c r="N19" s="45">
        <f t="shared" si="5"/>
        <v>240311956381.6257</v>
      </c>
      <c r="O19" s="45">
        <f t="shared" si="6"/>
        <v>2403119.5638162568</v>
      </c>
      <c r="P19" s="45">
        <v>10813.367608381435</v>
      </c>
    </row>
    <row r="20" spans="1:16" x14ac:dyDescent="0.25">
      <c r="A20" s="36">
        <v>11</v>
      </c>
      <c r="B20" s="37" t="s">
        <v>26</v>
      </c>
      <c r="C20" s="38">
        <v>7971600</v>
      </c>
      <c r="D20" s="46">
        <v>48994</v>
      </c>
      <c r="E20" s="46">
        <v>19899</v>
      </c>
      <c r="F20" s="46">
        <v>423</v>
      </c>
      <c r="G20" s="46">
        <v>2826</v>
      </c>
      <c r="H20" s="46">
        <v>105870</v>
      </c>
      <c r="I20" s="46">
        <f t="shared" si="0"/>
        <v>178012</v>
      </c>
      <c r="J20" s="46">
        <f t="shared" si="1"/>
        <v>178012000</v>
      </c>
      <c r="K20" s="46">
        <f t="shared" si="2"/>
        <v>653304040</v>
      </c>
      <c r="L20" s="46">
        <f t="shared" si="3"/>
        <v>56184147440</v>
      </c>
      <c r="M20" s="46">
        <f t="shared" si="4"/>
        <v>3654447304502.104</v>
      </c>
      <c r="N20" s="46">
        <f t="shared" si="5"/>
        <v>109633419135.06311</v>
      </c>
      <c r="O20" s="46">
        <f t="shared" si="6"/>
        <v>1096334.1913506312</v>
      </c>
      <c r="P20" s="46">
        <v>13753.000543813427</v>
      </c>
    </row>
    <row r="21" spans="1:16" x14ac:dyDescent="0.25">
      <c r="A21" s="39">
        <v>12</v>
      </c>
      <c r="B21" s="40" t="s">
        <v>25</v>
      </c>
      <c r="C21" s="41">
        <v>19179100</v>
      </c>
      <c r="D21" s="45">
        <v>128882</v>
      </c>
      <c r="E21" s="45">
        <v>38742</v>
      </c>
      <c r="F21" s="45">
        <v>1993</v>
      </c>
      <c r="G21" s="45">
        <v>8931</v>
      </c>
      <c r="H21" s="45">
        <v>205215</v>
      </c>
      <c r="I21" s="45">
        <f t="shared" si="0"/>
        <v>383763</v>
      </c>
      <c r="J21" s="45">
        <f t="shared" si="1"/>
        <v>383763000</v>
      </c>
      <c r="K21" s="45">
        <f t="shared" si="2"/>
        <v>1408410210</v>
      </c>
      <c r="L21" s="45">
        <f t="shared" si="3"/>
        <v>121123278060</v>
      </c>
      <c r="M21" s="45">
        <f t="shared" si="4"/>
        <v>7878354610462.4463</v>
      </c>
      <c r="N21" s="45">
        <f t="shared" si="5"/>
        <v>236350638313.87338</v>
      </c>
      <c r="O21" s="45">
        <f t="shared" si="6"/>
        <v>2363506.3831387339</v>
      </c>
      <c r="P21" s="45">
        <v>12323.34355177633</v>
      </c>
    </row>
    <row r="22" spans="1:16" x14ac:dyDescent="0.25">
      <c r="A22" s="36">
        <v>13</v>
      </c>
      <c r="B22" s="37" t="s">
        <v>24</v>
      </c>
      <c r="C22" s="38">
        <v>3885200</v>
      </c>
      <c r="D22" s="46">
        <v>67979</v>
      </c>
      <c r="E22" s="46">
        <v>19070</v>
      </c>
      <c r="F22" s="46">
        <v>1017</v>
      </c>
      <c r="G22" s="46">
        <v>5001</v>
      </c>
      <c r="H22" s="46">
        <v>119889</v>
      </c>
      <c r="I22" s="46">
        <f t="shared" si="0"/>
        <v>212956</v>
      </c>
      <c r="J22" s="46">
        <f t="shared" si="1"/>
        <v>212956000</v>
      </c>
      <c r="K22" s="46">
        <f t="shared" si="2"/>
        <v>781548520</v>
      </c>
      <c r="L22" s="46">
        <f t="shared" si="3"/>
        <v>67213172720</v>
      </c>
      <c r="M22" s="46">
        <f t="shared" si="4"/>
        <v>4371820327716.9521</v>
      </c>
      <c r="N22" s="46">
        <f t="shared" si="5"/>
        <v>131154609831.50856</v>
      </c>
      <c r="O22" s="46">
        <f t="shared" si="6"/>
        <v>1311546.0983150855</v>
      </c>
      <c r="P22" s="46">
        <v>33757.492492409285</v>
      </c>
    </row>
    <row r="23" spans="1:16" x14ac:dyDescent="0.25">
      <c r="A23" s="39">
        <v>14</v>
      </c>
      <c r="B23" s="40" t="s">
        <v>23</v>
      </c>
      <c r="C23" s="41">
        <v>30825200</v>
      </c>
      <c r="D23" s="45">
        <v>165067</v>
      </c>
      <c r="E23" s="45">
        <v>64630</v>
      </c>
      <c r="F23" s="45">
        <v>1535</v>
      </c>
      <c r="G23" s="45">
        <v>8156</v>
      </c>
      <c r="H23" s="45">
        <v>349339</v>
      </c>
      <c r="I23" s="45">
        <f t="shared" si="0"/>
        <v>588727</v>
      </c>
      <c r="J23" s="45">
        <f t="shared" si="1"/>
        <v>588727000</v>
      </c>
      <c r="K23" s="45">
        <f t="shared" si="2"/>
        <v>2160628090</v>
      </c>
      <c r="L23" s="45">
        <f t="shared" si="3"/>
        <v>185814015740</v>
      </c>
      <c r="M23" s="45">
        <f t="shared" si="4"/>
        <v>12086105421194.135</v>
      </c>
      <c r="N23" s="45">
        <f t="shared" si="5"/>
        <v>362583162635.82404</v>
      </c>
      <c r="O23" s="45">
        <f t="shared" si="6"/>
        <v>3625831.6263582404</v>
      </c>
      <c r="P23" s="45">
        <v>11762.556695036012</v>
      </c>
    </row>
    <row r="24" spans="1:16" x14ac:dyDescent="0.25">
      <c r="A24" s="36">
        <v>15</v>
      </c>
      <c r="B24" s="37" t="s">
        <v>22</v>
      </c>
      <c r="C24" s="38">
        <v>30771300</v>
      </c>
      <c r="D24" s="46">
        <v>131249</v>
      </c>
      <c r="E24" s="46">
        <v>40380</v>
      </c>
      <c r="F24" s="46">
        <v>1586</v>
      </c>
      <c r="G24" s="46">
        <v>10687</v>
      </c>
      <c r="H24" s="46">
        <v>256606</v>
      </c>
      <c r="I24" s="46">
        <f t="shared" si="0"/>
        <v>440508</v>
      </c>
      <c r="J24" s="46">
        <f t="shared" si="1"/>
        <v>440508000</v>
      </c>
      <c r="K24" s="46">
        <f t="shared" si="2"/>
        <v>1616664360</v>
      </c>
      <c r="L24" s="46">
        <f t="shared" si="3"/>
        <v>139033134960</v>
      </c>
      <c r="M24" s="46">
        <f t="shared" si="4"/>
        <v>9043285133651.7363</v>
      </c>
      <c r="N24" s="46">
        <f t="shared" si="5"/>
        <v>271298554009.55209</v>
      </c>
      <c r="O24" s="46">
        <f t="shared" si="6"/>
        <v>2712985.5400955211</v>
      </c>
      <c r="P24" s="46">
        <v>8816.6100882820065</v>
      </c>
    </row>
    <row r="25" spans="1:16" x14ac:dyDescent="0.25">
      <c r="A25" s="39">
        <v>16</v>
      </c>
      <c r="B25" s="40" t="s">
        <v>21</v>
      </c>
      <c r="C25" s="41">
        <v>2232700</v>
      </c>
      <c r="D25" s="45">
        <v>44723</v>
      </c>
      <c r="E25" s="45">
        <v>13317</v>
      </c>
      <c r="F25" s="45">
        <v>508</v>
      </c>
      <c r="G25" s="45">
        <v>3924</v>
      </c>
      <c r="H25" s="45">
        <v>116251</v>
      </c>
      <c r="I25" s="45">
        <f t="shared" si="0"/>
        <v>178723</v>
      </c>
      <c r="J25" s="45">
        <f t="shared" si="1"/>
        <v>178723000</v>
      </c>
      <c r="K25" s="45">
        <f t="shared" si="2"/>
        <v>655913410</v>
      </c>
      <c r="L25" s="45">
        <f t="shared" si="3"/>
        <v>56408553260</v>
      </c>
      <c r="M25" s="45">
        <f t="shared" si="4"/>
        <v>3669043579098.7661</v>
      </c>
      <c r="N25" s="45">
        <f t="shared" si="5"/>
        <v>110071307372.96298</v>
      </c>
      <c r="O25" s="45">
        <f t="shared" si="6"/>
        <v>1100713.0737296299</v>
      </c>
      <c r="P25" s="45">
        <v>49299.640512815415</v>
      </c>
    </row>
    <row r="26" spans="1:16" x14ac:dyDescent="0.25">
      <c r="A26" s="36">
        <v>17</v>
      </c>
      <c r="B26" s="37" t="s">
        <v>20</v>
      </c>
      <c r="C26" s="38">
        <v>2242900</v>
      </c>
      <c r="D26" s="46">
        <v>52302</v>
      </c>
      <c r="E26" s="46">
        <v>14963</v>
      </c>
      <c r="F26" s="46">
        <v>731</v>
      </c>
      <c r="G26" s="46">
        <v>4328</v>
      </c>
      <c r="H26" s="46">
        <v>108642</v>
      </c>
      <c r="I26" s="46">
        <f t="shared" si="0"/>
        <v>180966</v>
      </c>
      <c r="J26" s="46">
        <f t="shared" si="1"/>
        <v>180966000</v>
      </c>
      <c r="K26" s="46">
        <f t="shared" si="2"/>
        <v>664145220</v>
      </c>
      <c r="L26" s="46">
        <f t="shared" si="3"/>
        <v>57116488920</v>
      </c>
      <c r="M26" s="46">
        <f t="shared" si="4"/>
        <v>3715090616961.3721</v>
      </c>
      <c r="N26" s="46">
        <f t="shared" si="5"/>
        <v>111452718508.84116</v>
      </c>
      <c r="O26" s="46">
        <f t="shared" si="6"/>
        <v>1114527.1850884117</v>
      </c>
      <c r="P26" s="46">
        <v>49691.345360400002</v>
      </c>
    </row>
    <row r="27" spans="1:16" x14ac:dyDescent="0.25">
      <c r="A27" s="39">
        <v>18</v>
      </c>
      <c r="B27" s="40" t="s">
        <v>19</v>
      </c>
      <c r="C27" s="41">
        <v>2108100</v>
      </c>
      <c r="D27" s="45">
        <v>44973</v>
      </c>
      <c r="E27" s="45">
        <v>9925</v>
      </c>
      <c r="F27" s="45">
        <v>451</v>
      </c>
      <c r="G27" s="45">
        <v>4516</v>
      </c>
      <c r="H27" s="45">
        <v>96689</v>
      </c>
      <c r="I27" s="45">
        <f t="shared" si="0"/>
        <v>156554</v>
      </c>
      <c r="J27" s="45">
        <f t="shared" si="1"/>
        <v>156554000</v>
      </c>
      <c r="K27" s="45">
        <f t="shared" si="2"/>
        <v>574553180</v>
      </c>
      <c r="L27" s="45">
        <f t="shared" si="3"/>
        <v>49411573480</v>
      </c>
      <c r="M27" s="45">
        <f t="shared" si="4"/>
        <v>3213931326590.4678</v>
      </c>
      <c r="N27" s="45">
        <f t="shared" si="5"/>
        <v>96417939797.714035</v>
      </c>
      <c r="O27" s="45">
        <f t="shared" si="6"/>
        <v>964179.39797714038</v>
      </c>
      <c r="P27" s="45">
        <v>45736.89094336798</v>
      </c>
    </row>
    <row r="28" spans="1:16" x14ac:dyDescent="0.25">
      <c r="A28" s="36">
        <v>19</v>
      </c>
      <c r="B28" s="37" t="s">
        <v>18</v>
      </c>
      <c r="C28" s="38">
        <v>1657900</v>
      </c>
      <c r="D28" s="46">
        <v>35850</v>
      </c>
      <c r="E28" s="46">
        <v>9612</v>
      </c>
      <c r="F28" s="46">
        <v>522</v>
      </c>
      <c r="G28" s="46">
        <v>2897</v>
      </c>
      <c r="H28" s="46">
        <v>86646</v>
      </c>
      <c r="I28" s="46">
        <f t="shared" si="0"/>
        <v>135527</v>
      </c>
      <c r="J28" s="46">
        <f t="shared" si="1"/>
        <v>135527000</v>
      </c>
      <c r="K28" s="46">
        <f t="shared" si="2"/>
        <v>497384090</v>
      </c>
      <c r="L28" s="46">
        <f t="shared" si="3"/>
        <v>42775031740</v>
      </c>
      <c r="M28" s="46">
        <f t="shared" si="4"/>
        <v>2782263441999.7339</v>
      </c>
      <c r="N28" s="46">
        <f t="shared" si="5"/>
        <v>83467903259.99202</v>
      </c>
      <c r="O28" s="46">
        <f t="shared" si="6"/>
        <v>834679.03259992017</v>
      </c>
      <c r="P28" s="46">
        <v>50345.559599488523</v>
      </c>
    </row>
    <row r="29" spans="1:16" x14ac:dyDescent="0.25">
      <c r="A29" s="39">
        <v>20</v>
      </c>
      <c r="B29" s="40" t="s">
        <v>17</v>
      </c>
      <c r="C29" s="41">
        <v>15570700</v>
      </c>
      <c r="D29" s="45">
        <v>126656</v>
      </c>
      <c r="E29" s="45">
        <v>39066</v>
      </c>
      <c r="F29" s="45">
        <v>1647</v>
      </c>
      <c r="G29" s="45">
        <v>9062</v>
      </c>
      <c r="H29" s="45">
        <v>255857</v>
      </c>
      <c r="I29" s="45">
        <f t="shared" si="0"/>
        <v>432288</v>
      </c>
      <c r="J29" s="45">
        <f t="shared" si="1"/>
        <v>432288000</v>
      </c>
      <c r="K29" s="45">
        <f t="shared" si="2"/>
        <v>1586496960</v>
      </c>
      <c r="L29" s="45">
        <f t="shared" si="3"/>
        <v>136438738560</v>
      </c>
      <c r="M29" s="45">
        <f t="shared" si="4"/>
        <v>8874534954770.4961</v>
      </c>
      <c r="N29" s="45">
        <f t="shared" si="5"/>
        <v>266236048643.11487</v>
      </c>
      <c r="O29" s="45">
        <f t="shared" si="6"/>
        <v>2662360.4864311488</v>
      </c>
      <c r="P29" s="45">
        <v>17098.527917377822</v>
      </c>
    </row>
    <row r="30" spans="1:16" x14ac:dyDescent="0.25">
      <c r="A30" s="36">
        <v>21</v>
      </c>
      <c r="B30" s="37" t="s">
        <v>16</v>
      </c>
      <c r="C30" s="38">
        <v>5036200</v>
      </c>
      <c r="D30" s="46">
        <v>3529</v>
      </c>
      <c r="E30" s="46">
        <v>1367</v>
      </c>
      <c r="F30" s="46">
        <v>25</v>
      </c>
      <c r="G30" s="46">
        <v>125</v>
      </c>
      <c r="H30" s="46">
        <v>8298</v>
      </c>
      <c r="I30" s="46">
        <f t="shared" si="0"/>
        <v>13344</v>
      </c>
      <c r="J30" s="46">
        <f t="shared" si="1"/>
        <v>13344000</v>
      </c>
      <c r="K30" s="46">
        <f t="shared" si="2"/>
        <v>48972480</v>
      </c>
      <c r="L30" s="46">
        <f t="shared" si="3"/>
        <v>4211633280</v>
      </c>
      <c r="M30" s="46">
        <f t="shared" si="4"/>
        <v>273941896227.64801</v>
      </c>
      <c r="N30" s="46">
        <f t="shared" si="5"/>
        <v>8218256886.8294401</v>
      </c>
      <c r="O30" s="46">
        <f t="shared" si="6"/>
        <v>82182.568868294402</v>
      </c>
      <c r="P30" s="46">
        <v>1631.8368783665146</v>
      </c>
    </row>
    <row r="31" spans="1:16" x14ac:dyDescent="0.25">
      <c r="A31" s="39">
        <v>22</v>
      </c>
      <c r="B31" s="40" t="s">
        <v>15</v>
      </c>
      <c r="C31" s="41">
        <v>34223900</v>
      </c>
      <c r="D31" s="45">
        <v>26155</v>
      </c>
      <c r="E31" s="45">
        <v>10865</v>
      </c>
      <c r="F31" s="45">
        <v>191</v>
      </c>
      <c r="G31" s="45">
        <v>928</v>
      </c>
      <c r="H31" s="45">
        <v>70224</v>
      </c>
      <c r="I31" s="45">
        <f t="shared" si="0"/>
        <v>108363</v>
      </c>
      <c r="J31" s="45">
        <f t="shared" si="1"/>
        <v>108363000</v>
      </c>
      <c r="K31" s="45">
        <f t="shared" si="2"/>
        <v>397692210</v>
      </c>
      <c r="L31" s="45">
        <f t="shared" si="3"/>
        <v>34201530060</v>
      </c>
      <c r="M31" s="45">
        <f t="shared" si="4"/>
        <v>2224607741375.646</v>
      </c>
      <c r="N31" s="45">
        <f t="shared" si="5"/>
        <v>66738232241.269379</v>
      </c>
      <c r="O31" s="45">
        <f t="shared" si="6"/>
        <v>667382.32241269376</v>
      </c>
      <c r="P31" s="45">
        <v>1950.047546926837</v>
      </c>
    </row>
    <row r="32" spans="1:16" x14ac:dyDescent="0.25">
      <c r="A32" s="36">
        <v>23</v>
      </c>
      <c r="B32" s="37" t="s">
        <v>14</v>
      </c>
      <c r="C32" s="38">
        <v>709600</v>
      </c>
      <c r="D32" s="46">
        <v>17645</v>
      </c>
      <c r="E32" s="46">
        <v>5372</v>
      </c>
      <c r="F32" s="46">
        <v>505</v>
      </c>
      <c r="G32" s="46">
        <v>664</v>
      </c>
      <c r="H32" s="46">
        <v>32994</v>
      </c>
      <c r="I32" s="46">
        <f t="shared" si="0"/>
        <v>57180</v>
      </c>
      <c r="J32" s="46">
        <f t="shared" si="1"/>
        <v>57180000</v>
      </c>
      <c r="K32" s="46">
        <f t="shared" si="2"/>
        <v>209850600</v>
      </c>
      <c r="L32" s="46">
        <f t="shared" si="3"/>
        <v>18047151600</v>
      </c>
      <c r="M32" s="46">
        <f t="shared" si="4"/>
        <v>1173860733385.5601</v>
      </c>
      <c r="N32" s="46">
        <f t="shared" si="5"/>
        <v>35215822001.566803</v>
      </c>
      <c r="O32" s="46">
        <f t="shared" si="6"/>
        <v>352158.22001566802</v>
      </c>
      <c r="P32" s="46">
        <v>49627.708570415445</v>
      </c>
    </row>
    <row r="33" spans="1:16" x14ac:dyDescent="0.25">
      <c r="A33" s="39">
        <v>24</v>
      </c>
      <c r="B33" s="40" t="s">
        <v>13</v>
      </c>
      <c r="C33" s="41">
        <v>13006000</v>
      </c>
      <c r="D33" s="45">
        <v>62092</v>
      </c>
      <c r="E33" s="45">
        <v>21433</v>
      </c>
      <c r="F33" s="45">
        <v>776</v>
      </c>
      <c r="G33" s="45">
        <v>4107</v>
      </c>
      <c r="H33" s="45">
        <v>128374</v>
      </c>
      <c r="I33" s="45">
        <f t="shared" si="0"/>
        <v>216782</v>
      </c>
      <c r="J33" s="45">
        <f t="shared" si="1"/>
        <v>216782000</v>
      </c>
      <c r="K33" s="45">
        <f t="shared" si="2"/>
        <v>795589940</v>
      </c>
      <c r="L33" s="45">
        <f t="shared" si="3"/>
        <v>68420734840</v>
      </c>
      <c r="M33" s="45">
        <f t="shared" si="4"/>
        <v>4450365119006.4443</v>
      </c>
      <c r="N33" s="45">
        <f t="shared" si="5"/>
        <v>133510953570.19333</v>
      </c>
      <c r="O33" s="45">
        <f t="shared" si="6"/>
        <v>1335109.5357019333</v>
      </c>
      <c r="P33" s="45">
        <v>10265.335504397457</v>
      </c>
    </row>
    <row r="34" spans="1:16" x14ac:dyDescent="0.25">
      <c r="A34" s="36">
        <v>25</v>
      </c>
      <c r="B34" s="37" t="s">
        <v>12</v>
      </c>
      <c r="C34" s="38">
        <v>11207700</v>
      </c>
      <c r="D34" s="46">
        <v>41389</v>
      </c>
      <c r="E34" s="46">
        <v>17227</v>
      </c>
      <c r="F34" s="46">
        <v>333</v>
      </c>
      <c r="G34" s="46">
        <v>2031</v>
      </c>
      <c r="H34" s="46">
        <v>90862</v>
      </c>
      <c r="I34" s="46">
        <f t="shared" si="0"/>
        <v>151842</v>
      </c>
      <c r="J34" s="46">
        <f t="shared" si="1"/>
        <v>151842000</v>
      </c>
      <c r="K34" s="46">
        <f t="shared" si="2"/>
        <v>557260140</v>
      </c>
      <c r="L34" s="46">
        <f t="shared" si="3"/>
        <v>47924372040</v>
      </c>
      <c r="M34" s="46">
        <f t="shared" si="4"/>
        <v>3117197647406.9639</v>
      </c>
      <c r="N34" s="46">
        <f t="shared" si="5"/>
        <v>93515929422.208908</v>
      </c>
      <c r="O34" s="46">
        <f t="shared" si="6"/>
        <v>935159.29422208911</v>
      </c>
      <c r="P34" s="46">
        <v>8343.9001242189661</v>
      </c>
    </row>
    <row r="35" spans="1:16" x14ac:dyDescent="0.25">
      <c r="A35" s="39">
        <v>26</v>
      </c>
      <c r="B35" s="40" t="s">
        <v>11</v>
      </c>
      <c r="C35" s="41">
        <v>1048600</v>
      </c>
      <c r="D35" s="45">
        <v>25061</v>
      </c>
      <c r="E35" s="45">
        <v>5513</v>
      </c>
      <c r="F35" s="45">
        <v>297</v>
      </c>
      <c r="G35" s="45">
        <v>2169</v>
      </c>
      <c r="H35" s="45">
        <v>43017</v>
      </c>
      <c r="I35" s="45">
        <f t="shared" si="0"/>
        <v>76057</v>
      </c>
      <c r="J35" s="45">
        <f t="shared" si="1"/>
        <v>76057000</v>
      </c>
      <c r="K35" s="45">
        <f t="shared" si="2"/>
        <v>279129190</v>
      </c>
      <c r="L35" s="45">
        <f t="shared" si="3"/>
        <v>24005110340</v>
      </c>
      <c r="M35" s="45">
        <f t="shared" si="4"/>
        <v>1561390797465.9939</v>
      </c>
      <c r="N35" s="45">
        <f t="shared" si="5"/>
        <v>46841723923.979813</v>
      </c>
      <c r="O35" s="45">
        <f t="shared" si="6"/>
        <v>468417.2392397981</v>
      </c>
      <c r="P35" s="45">
        <v>44670.726610699799</v>
      </c>
    </row>
    <row r="36" spans="1:16" x14ac:dyDescent="0.25">
      <c r="A36" s="36">
        <v>27</v>
      </c>
      <c r="B36" s="37" t="s">
        <v>10</v>
      </c>
      <c r="C36" s="38">
        <v>24092800</v>
      </c>
      <c r="D36" s="46">
        <v>32498</v>
      </c>
      <c r="E36" s="46">
        <v>10374</v>
      </c>
      <c r="F36" s="46">
        <v>372</v>
      </c>
      <c r="G36" s="46">
        <v>1893</v>
      </c>
      <c r="H36" s="46">
        <v>70553</v>
      </c>
      <c r="I36" s="46">
        <f t="shared" si="0"/>
        <v>115690</v>
      </c>
      <c r="J36" s="46">
        <f t="shared" si="1"/>
        <v>115690000</v>
      </c>
      <c r="K36" s="46">
        <f t="shared" si="2"/>
        <v>424582300</v>
      </c>
      <c r="L36" s="46">
        <f t="shared" si="3"/>
        <v>36514077800</v>
      </c>
      <c r="M36" s="46">
        <f t="shared" si="4"/>
        <v>2375025327830.98</v>
      </c>
      <c r="N36" s="46">
        <f t="shared" si="5"/>
        <v>71250759834.929398</v>
      </c>
      <c r="O36" s="46">
        <f t="shared" si="6"/>
        <v>712507.59834929393</v>
      </c>
      <c r="P36" s="46">
        <v>2957.3465863216143</v>
      </c>
    </row>
    <row r="37" spans="1:16" x14ac:dyDescent="0.25">
      <c r="A37" s="39">
        <v>28</v>
      </c>
      <c r="B37" s="40" t="s">
        <v>9</v>
      </c>
      <c r="C37" s="41">
        <v>5348300</v>
      </c>
      <c r="D37" s="45">
        <v>152540</v>
      </c>
      <c r="E37" s="45">
        <v>40975</v>
      </c>
      <c r="F37" s="45">
        <v>2948</v>
      </c>
      <c r="G37" s="45">
        <v>4904</v>
      </c>
      <c r="H37" s="45">
        <v>169545</v>
      </c>
      <c r="I37" s="45">
        <f t="shared" si="0"/>
        <v>370912</v>
      </c>
      <c r="J37" s="45">
        <f t="shared" si="1"/>
        <v>370912000</v>
      </c>
      <c r="K37" s="45">
        <f t="shared" si="2"/>
        <v>1361247040</v>
      </c>
      <c r="L37" s="45">
        <f t="shared" si="3"/>
        <v>117067245440</v>
      </c>
      <c r="M37" s="45">
        <f t="shared" si="4"/>
        <v>7614533619123.9043</v>
      </c>
      <c r="N37" s="45">
        <f t="shared" si="5"/>
        <v>228436008573.71713</v>
      </c>
      <c r="O37" s="45">
        <f t="shared" si="6"/>
        <v>2284360.0857371711</v>
      </c>
      <c r="P37" s="45">
        <v>42711.891362436123</v>
      </c>
    </row>
    <row r="38" spans="1:16" x14ac:dyDescent="0.25">
      <c r="A38" s="36">
        <v>29</v>
      </c>
      <c r="B38" s="37" t="s">
        <v>8</v>
      </c>
      <c r="C38" s="38">
        <v>8875200</v>
      </c>
      <c r="D38" s="46">
        <v>40388</v>
      </c>
      <c r="E38" s="46">
        <v>12193</v>
      </c>
      <c r="F38" s="46">
        <v>447</v>
      </c>
      <c r="G38" s="46">
        <v>2533</v>
      </c>
      <c r="H38" s="46">
        <v>92144</v>
      </c>
      <c r="I38" s="46">
        <f t="shared" si="0"/>
        <v>147705</v>
      </c>
      <c r="J38" s="46">
        <f t="shared" si="1"/>
        <v>147705000</v>
      </c>
      <c r="K38" s="46">
        <f t="shared" si="2"/>
        <v>542077350</v>
      </c>
      <c r="L38" s="46">
        <f t="shared" si="3"/>
        <v>46618652100</v>
      </c>
      <c r="M38" s="46">
        <f t="shared" si="4"/>
        <v>3032268269057.6099</v>
      </c>
      <c r="N38" s="46">
        <f t="shared" si="5"/>
        <v>90968048071.728287</v>
      </c>
      <c r="O38" s="46">
        <f t="shared" si="6"/>
        <v>909680.48071728286</v>
      </c>
      <c r="P38" s="46">
        <v>10249.689930562499</v>
      </c>
    </row>
    <row r="39" spans="1:16" x14ac:dyDescent="0.25">
      <c r="A39" s="39">
        <v>30</v>
      </c>
      <c r="B39" s="40" t="s">
        <v>7</v>
      </c>
      <c r="C39" s="41">
        <v>824900</v>
      </c>
      <c r="D39" s="45">
        <v>49468</v>
      </c>
      <c r="E39" s="45">
        <v>15823</v>
      </c>
      <c r="F39" s="45">
        <v>1116</v>
      </c>
      <c r="G39" s="45">
        <v>2912</v>
      </c>
      <c r="H39" s="45">
        <v>43347</v>
      </c>
      <c r="I39" s="45">
        <f t="shared" si="0"/>
        <v>112666</v>
      </c>
      <c r="J39" s="45">
        <f t="shared" si="1"/>
        <v>112666000</v>
      </c>
      <c r="K39" s="45">
        <f t="shared" si="2"/>
        <v>413484220</v>
      </c>
      <c r="L39" s="45">
        <f t="shared" si="3"/>
        <v>35559642920</v>
      </c>
      <c r="M39" s="45">
        <f t="shared" si="4"/>
        <v>2312944970052.772</v>
      </c>
      <c r="N39" s="45">
        <f t="shared" si="5"/>
        <v>69388349101.58316</v>
      </c>
      <c r="O39" s="45">
        <f t="shared" si="6"/>
        <v>693883.49101583159</v>
      </c>
      <c r="P39" s="45">
        <v>84117.285854749862</v>
      </c>
    </row>
    <row r="40" spans="1:16" x14ac:dyDescent="0.25">
      <c r="A40" s="36">
        <v>31</v>
      </c>
      <c r="B40" s="37" t="s">
        <v>6</v>
      </c>
      <c r="C40" s="38">
        <v>11400</v>
      </c>
      <c r="D40" s="46">
        <v>57</v>
      </c>
      <c r="E40" s="46">
        <v>18</v>
      </c>
      <c r="F40" s="46">
        <v>0.46</v>
      </c>
      <c r="G40" s="46">
        <v>3</v>
      </c>
      <c r="H40" s="46">
        <v>111</v>
      </c>
      <c r="I40" s="46">
        <f t="shared" si="0"/>
        <v>189.45999999999998</v>
      </c>
      <c r="J40" s="46">
        <f t="shared" si="1"/>
        <v>189459.99999999997</v>
      </c>
      <c r="K40" s="46">
        <f t="shared" si="2"/>
        <v>695318.19999999984</v>
      </c>
      <c r="L40" s="46">
        <f t="shared" si="3"/>
        <v>59797365.199999988</v>
      </c>
      <c r="M40" s="46">
        <f t="shared" si="4"/>
        <v>3889465801.8053193</v>
      </c>
      <c r="N40" s="46">
        <f t="shared" si="5"/>
        <v>116683974.05415958</v>
      </c>
      <c r="O40" s="46">
        <f t="shared" si="6"/>
        <v>1166.8397405415958</v>
      </c>
      <c r="P40" s="46">
        <v>10235.436320540315</v>
      </c>
    </row>
    <row r="41" spans="1:16" x14ac:dyDescent="0.25">
      <c r="A41" s="39">
        <v>32</v>
      </c>
      <c r="B41" s="40" t="s">
        <v>5</v>
      </c>
      <c r="C41" s="41">
        <v>49100</v>
      </c>
      <c r="D41" s="45">
        <v>500</v>
      </c>
      <c r="E41" s="45">
        <v>113</v>
      </c>
      <c r="F41" s="45">
        <v>7</v>
      </c>
      <c r="G41" s="45">
        <v>47</v>
      </c>
      <c r="H41" s="45">
        <v>1133</v>
      </c>
      <c r="I41" s="45">
        <f t="shared" si="0"/>
        <v>1800</v>
      </c>
      <c r="J41" s="45">
        <f t="shared" si="1"/>
        <v>1800000</v>
      </c>
      <c r="K41" s="45">
        <f t="shared" si="2"/>
        <v>6606000</v>
      </c>
      <c r="L41" s="45">
        <f t="shared" si="3"/>
        <v>568116000</v>
      </c>
      <c r="M41" s="45">
        <f t="shared" si="4"/>
        <v>36952593915.599998</v>
      </c>
      <c r="N41" s="45">
        <f t="shared" si="5"/>
        <v>1108577817.4679999</v>
      </c>
      <c r="O41" s="45">
        <f t="shared" si="6"/>
        <v>11085.778174679999</v>
      </c>
      <c r="P41" s="45">
        <v>22577.959622566192</v>
      </c>
    </row>
    <row r="42" spans="1:16" x14ac:dyDescent="0.25">
      <c r="A42" s="36">
        <v>33</v>
      </c>
      <c r="B42" s="37" t="s">
        <v>4</v>
      </c>
      <c r="C42" s="38">
        <v>11100</v>
      </c>
      <c r="D42" s="46">
        <v>35</v>
      </c>
      <c r="E42" s="46">
        <v>10</v>
      </c>
      <c r="F42" s="46">
        <v>0.27</v>
      </c>
      <c r="G42" s="46">
        <v>2</v>
      </c>
      <c r="H42" s="46">
        <v>105</v>
      </c>
      <c r="I42" s="46">
        <f t="shared" si="0"/>
        <v>152.27000000000001</v>
      </c>
      <c r="J42" s="46">
        <f t="shared" si="1"/>
        <v>152270</v>
      </c>
      <c r="K42" s="46">
        <f t="shared" si="2"/>
        <v>558830.9</v>
      </c>
      <c r="L42" s="46">
        <f t="shared" si="3"/>
        <v>48059457.399999999</v>
      </c>
      <c r="M42" s="46">
        <f t="shared" si="4"/>
        <v>3125984153.0713401</v>
      </c>
      <c r="N42" s="46">
        <f t="shared" si="5"/>
        <v>93779524.592140198</v>
      </c>
      <c r="O42" s="46">
        <f t="shared" si="6"/>
        <v>937.79524592140194</v>
      </c>
      <c r="P42" s="46">
        <v>8448.6058191117299</v>
      </c>
    </row>
    <row r="43" spans="1:16" x14ac:dyDescent="0.25">
      <c r="A43" s="39">
        <v>34</v>
      </c>
      <c r="B43" s="40" t="s">
        <v>3</v>
      </c>
      <c r="C43" s="41">
        <v>148300</v>
      </c>
      <c r="D43" s="45">
        <v>277</v>
      </c>
      <c r="E43" s="45">
        <v>98</v>
      </c>
      <c r="F43" s="45">
        <v>2</v>
      </c>
      <c r="G43" s="45">
        <v>21</v>
      </c>
      <c r="H43" s="45">
        <v>838</v>
      </c>
      <c r="I43" s="45">
        <f t="shared" si="0"/>
        <v>1236</v>
      </c>
      <c r="J43" s="45">
        <f t="shared" si="1"/>
        <v>1236000</v>
      </c>
      <c r="K43" s="45">
        <f t="shared" si="2"/>
        <v>4536120</v>
      </c>
      <c r="L43" s="45">
        <f t="shared" si="3"/>
        <v>390106320</v>
      </c>
      <c r="M43" s="45">
        <f t="shared" si="4"/>
        <v>25374114488.712002</v>
      </c>
      <c r="N43" s="45">
        <f t="shared" si="5"/>
        <v>761223434.66136003</v>
      </c>
      <c r="O43" s="45">
        <f t="shared" si="6"/>
        <v>7612.2343466135999</v>
      </c>
      <c r="P43" s="45">
        <v>5132.9968621804455</v>
      </c>
    </row>
    <row r="44" spans="1:16" x14ac:dyDescent="0.25">
      <c r="A44" s="36">
        <v>35</v>
      </c>
      <c r="B44" s="37" t="s">
        <v>2</v>
      </c>
      <c r="C44" s="38">
        <v>3000</v>
      </c>
      <c r="D44" s="46">
        <v>67</v>
      </c>
      <c r="E44" s="46">
        <v>15</v>
      </c>
      <c r="F44" s="46">
        <v>0.47</v>
      </c>
      <c r="G44" s="46">
        <v>5</v>
      </c>
      <c r="H44" s="46">
        <v>149</v>
      </c>
      <c r="I44" s="46">
        <f t="shared" si="0"/>
        <v>236.47</v>
      </c>
      <c r="J44" s="46">
        <f t="shared" si="1"/>
        <v>236470</v>
      </c>
      <c r="K44" s="46">
        <f t="shared" si="2"/>
        <v>867844.9</v>
      </c>
      <c r="L44" s="46">
        <f t="shared" si="3"/>
        <v>74634661.400000006</v>
      </c>
      <c r="M44" s="46">
        <f t="shared" si="4"/>
        <v>4854544379.5677404</v>
      </c>
      <c r="N44" s="46">
        <f t="shared" si="5"/>
        <v>145636331.38703221</v>
      </c>
      <c r="O44" s="46">
        <f t="shared" si="6"/>
        <v>1456.3633138703221</v>
      </c>
      <c r="P44" s="46">
        <v>48545.443795677405</v>
      </c>
    </row>
    <row r="45" spans="1:16" x14ac:dyDescent="0.25">
      <c r="A45" s="184">
        <v>36</v>
      </c>
      <c r="B45" s="40" t="s">
        <v>1</v>
      </c>
      <c r="C45" s="41">
        <v>49000</v>
      </c>
      <c r="D45" s="45">
        <v>97</v>
      </c>
      <c r="E45" s="45">
        <v>22</v>
      </c>
      <c r="F45" s="45">
        <v>0.63</v>
      </c>
      <c r="G45" s="45">
        <v>7</v>
      </c>
      <c r="H45" s="45">
        <v>276</v>
      </c>
      <c r="I45" s="45">
        <f t="shared" si="0"/>
        <v>402.63</v>
      </c>
      <c r="J45" s="45">
        <f t="shared" si="1"/>
        <v>402630</v>
      </c>
      <c r="K45" s="45">
        <f t="shared" si="2"/>
        <v>1477652.0999999999</v>
      </c>
      <c r="L45" s="45">
        <f t="shared" si="3"/>
        <v>127078080.59999999</v>
      </c>
      <c r="M45" s="45">
        <f t="shared" si="4"/>
        <v>8265679382.3544598</v>
      </c>
      <c r="N45" s="45">
        <f t="shared" si="5"/>
        <v>247970381.47063377</v>
      </c>
      <c r="O45" s="45">
        <f t="shared" si="6"/>
        <v>2479.7038147063377</v>
      </c>
      <c r="P45" s="45">
        <v>5060.620030012934</v>
      </c>
    </row>
    <row r="46" spans="1:16" x14ac:dyDescent="0.25">
      <c r="A46" s="42"/>
      <c r="B46" s="42" t="s">
        <v>0</v>
      </c>
      <c r="C46" s="42"/>
      <c r="D46" s="47">
        <f>SUM(D10:D45)</f>
        <v>2256533</v>
      </c>
      <c r="E46" s="47">
        <f t="shared" ref="E46:O46" si="7">SUM(E10:E45)</f>
        <v>700824</v>
      </c>
      <c r="F46" s="47">
        <f t="shared" si="7"/>
        <v>35842.829999999994</v>
      </c>
      <c r="G46" s="47">
        <f t="shared" si="7"/>
        <v>127902</v>
      </c>
      <c r="H46" s="47">
        <f t="shared" si="7"/>
        <v>4003575</v>
      </c>
      <c r="I46" s="47">
        <f t="shared" si="7"/>
        <v>7124676.8299999991</v>
      </c>
      <c r="J46" s="47">
        <f t="shared" si="7"/>
        <v>7124676830</v>
      </c>
      <c r="K46" s="47">
        <f t="shared" si="7"/>
        <v>26147563966.100002</v>
      </c>
      <c r="L46" s="47">
        <f t="shared" si="7"/>
        <v>2248690501084.6001</v>
      </c>
      <c r="M46" s="47">
        <f t="shared" si="7"/>
        <v>146264049821596.84</v>
      </c>
      <c r="N46" s="47">
        <f t="shared" si="7"/>
        <v>4387921494647.9058</v>
      </c>
      <c r="O46" s="47">
        <f t="shared" si="7"/>
        <v>43879214.946479052</v>
      </c>
      <c r="P46" s="47"/>
    </row>
    <row r="47" spans="1:16" ht="33.75" customHeight="1" x14ac:dyDescent="0.25">
      <c r="A47" s="266" t="s">
        <v>134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</row>
  </sheetData>
  <mergeCells count="18">
    <mergeCell ref="A3:O3"/>
    <mergeCell ref="D8:D9"/>
    <mergeCell ref="E8:E9"/>
    <mergeCell ref="F8:F9"/>
    <mergeCell ref="G8:G9"/>
    <mergeCell ref="H8:H9"/>
    <mergeCell ref="K8:K9"/>
    <mergeCell ref="L8:L9"/>
    <mergeCell ref="M8:M9"/>
    <mergeCell ref="N8:N9"/>
    <mergeCell ref="C5:C9"/>
    <mergeCell ref="A5:A9"/>
    <mergeCell ref="A47:P47"/>
    <mergeCell ref="O8:O9"/>
    <mergeCell ref="P8:P9"/>
    <mergeCell ref="I8:I9"/>
    <mergeCell ref="B5:B9"/>
    <mergeCell ref="J8:J9"/>
  </mergeCells>
  <pageMargins left="0.7" right="0.7" top="0.75" bottom="0.75" header="0.3" footer="0.3"/>
  <pageSetup paperSize="9" scale="61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2FA00-3ECC-419E-89BE-616774A98B3F}">
  <dimension ref="A1:R47"/>
  <sheetViews>
    <sheetView view="pageBreakPreview" topLeftCell="C4" zoomScaleNormal="106" zoomScaleSheetLayoutView="100" workbookViewId="0">
      <selection activeCell="M10" sqref="M10"/>
    </sheetView>
  </sheetViews>
  <sheetFormatPr defaultRowHeight="15" x14ac:dyDescent="0.25"/>
  <cols>
    <col min="1" max="1" width="7.5703125" customWidth="1"/>
    <col min="2" max="3" width="18.28515625" customWidth="1"/>
    <col min="4" max="8" width="16.7109375" customWidth="1"/>
    <col min="9" max="9" width="18.28515625" customWidth="1"/>
    <col min="10" max="15" width="16.7109375" customWidth="1"/>
    <col min="17" max="18" width="9.140625" customWidth="1"/>
  </cols>
  <sheetData>
    <row r="1" spans="1:18" x14ac:dyDescent="0.25">
      <c r="A1" s="1" t="s">
        <v>236</v>
      </c>
    </row>
    <row r="3" spans="1:18" ht="16.5" x14ac:dyDescent="0.25">
      <c r="A3" s="264" t="s">
        <v>128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8" ht="16.5" x14ac:dyDescent="0.25">
      <c r="A4" s="59"/>
      <c r="B4" s="59"/>
      <c r="C4" s="180"/>
      <c r="D4" s="59"/>
      <c r="E4" s="59"/>
      <c r="F4" s="59"/>
      <c r="G4" s="59"/>
      <c r="H4" s="59"/>
      <c r="I4" s="59"/>
      <c r="J4" s="59"/>
      <c r="K4" s="59"/>
      <c r="L4" s="59" t="s">
        <v>148</v>
      </c>
      <c r="M4" s="59"/>
      <c r="N4" s="59"/>
      <c r="O4" s="59"/>
    </row>
    <row r="5" spans="1:18" ht="42.75" x14ac:dyDescent="0.25">
      <c r="A5" s="256" t="s">
        <v>99</v>
      </c>
      <c r="B5" s="256" t="s">
        <v>51</v>
      </c>
      <c r="C5" s="256" t="s">
        <v>95</v>
      </c>
      <c r="D5" s="33" t="s">
        <v>100</v>
      </c>
      <c r="E5" s="33" t="s">
        <v>101</v>
      </c>
      <c r="F5" s="33" t="s">
        <v>102</v>
      </c>
      <c r="G5" s="33" t="s">
        <v>103</v>
      </c>
      <c r="H5" s="33" t="s">
        <v>104</v>
      </c>
      <c r="I5" s="33" t="s">
        <v>105</v>
      </c>
      <c r="J5" s="33" t="s">
        <v>106</v>
      </c>
      <c r="K5" s="33" t="s">
        <v>107</v>
      </c>
      <c r="L5" s="33" t="s">
        <v>108</v>
      </c>
      <c r="M5" s="33" t="s">
        <v>108</v>
      </c>
      <c r="N5" s="33" t="s">
        <v>129</v>
      </c>
      <c r="O5" s="33" t="s">
        <v>129</v>
      </c>
      <c r="P5" s="179" t="s">
        <v>228</v>
      </c>
    </row>
    <row r="6" spans="1:18" ht="35.25" customHeight="1" x14ac:dyDescent="0.25">
      <c r="A6" s="261"/>
      <c r="B6" s="261"/>
      <c r="C6" s="261"/>
      <c r="D6" s="33" t="s">
        <v>110</v>
      </c>
      <c r="E6" s="33" t="s">
        <v>111</v>
      </c>
      <c r="F6" s="33" t="s">
        <v>112</v>
      </c>
      <c r="G6" s="33" t="s">
        <v>112</v>
      </c>
      <c r="H6" s="33" t="s">
        <v>113</v>
      </c>
      <c r="I6" s="33" t="s">
        <v>112</v>
      </c>
      <c r="J6" s="33" t="s">
        <v>114</v>
      </c>
      <c r="K6" s="33" t="s">
        <v>114</v>
      </c>
      <c r="L6" s="33" t="s">
        <v>115</v>
      </c>
      <c r="M6" s="33" t="s">
        <v>116</v>
      </c>
      <c r="N6" s="33" t="s">
        <v>116</v>
      </c>
      <c r="O6" s="33" t="s">
        <v>117</v>
      </c>
      <c r="P6" s="179" t="s">
        <v>229</v>
      </c>
    </row>
    <row r="7" spans="1:18" ht="42.75" x14ac:dyDescent="0.25">
      <c r="A7" s="261"/>
      <c r="B7" s="261"/>
      <c r="C7" s="261"/>
      <c r="D7" s="33" t="s">
        <v>112</v>
      </c>
      <c r="E7" s="33" t="s">
        <v>112</v>
      </c>
      <c r="F7" s="34"/>
      <c r="G7" s="34"/>
      <c r="H7" s="33" t="s">
        <v>112</v>
      </c>
      <c r="I7" s="34"/>
      <c r="J7" s="34"/>
      <c r="K7" s="34"/>
      <c r="L7" s="33" t="s">
        <v>130</v>
      </c>
      <c r="M7" s="33" t="s">
        <v>126</v>
      </c>
      <c r="N7" s="33" t="s">
        <v>120</v>
      </c>
      <c r="O7" s="34"/>
      <c r="P7" s="179"/>
    </row>
    <row r="8" spans="1:18" x14ac:dyDescent="0.25">
      <c r="A8" s="261"/>
      <c r="B8" s="261"/>
      <c r="C8" s="261"/>
      <c r="D8" s="260">
        <v>1</v>
      </c>
      <c r="E8" s="260">
        <v>2</v>
      </c>
      <c r="F8" s="260">
        <v>3</v>
      </c>
      <c r="G8" s="260">
        <v>4</v>
      </c>
      <c r="H8" s="260">
        <v>5</v>
      </c>
      <c r="I8" s="254" t="s">
        <v>121</v>
      </c>
      <c r="J8" s="254" t="s">
        <v>212</v>
      </c>
      <c r="K8" s="260" t="s">
        <v>132</v>
      </c>
      <c r="L8" s="260" t="s">
        <v>133</v>
      </c>
      <c r="M8" s="260" t="s">
        <v>127</v>
      </c>
      <c r="N8" s="260" t="s">
        <v>125</v>
      </c>
      <c r="O8" s="260">
        <v>12</v>
      </c>
      <c r="P8" s="254"/>
    </row>
    <row r="9" spans="1:18" x14ac:dyDescent="0.25">
      <c r="A9" s="257"/>
      <c r="B9" s="257"/>
      <c r="C9" s="257"/>
      <c r="D9" s="260"/>
      <c r="E9" s="260"/>
      <c r="F9" s="260"/>
      <c r="G9" s="260"/>
      <c r="H9" s="260"/>
      <c r="I9" s="255"/>
      <c r="J9" s="255"/>
      <c r="K9" s="260"/>
      <c r="L9" s="260"/>
      <c r="M9" s="260"/>
      <c r="N9" s="260"/>
      <c r="O9" s="260"/>
      <c r="P9" s="255"/>
    </row>
    <row r="10" spans="1:18" x14ac:dyDescent="0.25">
      <c r="A10" s="36">
        <v>1</v>
      </c>
      <c r="B10" s="48" t="s">
        <v>36</v>
      </c>
      <c r="C10" s="38">
        <v>16296800</v>
      </c>
      <c r="D10" s="38">
        <v>60972</v>
      </c>
      <c r="E10" s="38">
        <v>24206</v>
      </c>
      <c r="F10" s="38">
        <v>629</v>
      </c>
      <c r="G10" s="38">
        <v>3074</v>
      </c>
      <c r="H10" s="38">
        <v>130647</v>
      </c>
      <c r="I10" s="38">
        <f>D10+E10+F10+G10+H10</f>
        <v>219528</v>
      </c>
      <c r="J10" s="38">
        <f>I10*1000</f>
        <v>219528000</v>
      </c>
      <c r="K10" s="38">
        <f>J10*3.67</f>
        <v>805667760</v>
      </c>
      <c r="L10" s="38">
        <f>K10*$Q$10</f>
        <v>69287427360</v>
      </c>
      <c r="M10" s="38">
        <f>L10*$R$10</f>
        <v>3544744783737.5996</v>
      </c>
      <c r="N10" s="38">
        <f>M10*(3/100)</f>
        <v>106342343512.12799</v>
      </c>
      <c r="O10" s="38">
        <f>N10/100000</f>
        <v>1063423.4351212799</v>
      </c>
      <c r="P10" s="38">
        <v>6525.3512046615278</v>
      </c>
      <c r="Q10">
        <v>86</v>
      </c>
      <c r="R10">
        <v>51.16</v>
      </c>
    </row>
    <row r="11" spans="1:18" x14ac:dyDescent="0.25">
      <c r="A11" s="39">
        <v>2</v>
      </c>
      <c r="B11" s="49" t="s">
        <v>35</v>
      </c>
      <c r="C11" s="41">
        <v>8374300</v>
      </c>
      <c r="D11" s="41">
        <v>330856</v>
      </c>
      <c r="E11" s="41">
        <v>100379</v>
      </c>
      <c r="F11" s="41">
        <v>7816</v>
      </c>
      <c r="G11" s="41">
        <v>15436</v>
      </c>
      <c r="H11" s="41">
        <v>596836</v>
      </c>
      <c r="I11" s="41">
        <f t="shared" ref="I11:I45" si="0">D11+E11+F11+G11+H11</f>
        <v>1051323</v>
      </c>
      <c r="J11" s="41">
        <f t="shared" ref="J11:J45" si="1">I11*1000</f>
        <v>1051323000</v>
      </c>
      <c r="K11" s="41">
        <f t="shared" ref="K11:K45" si="2">J11*3.67</f>
        <v>3858355410</v>
      </c>
      <c r="L11" s="41">
        <f t="shared" ref="L11:L45" si="3">K11*$Q$10</f>
        <v>331818565260</v>
      </c>
      <c r="M11" s="41">
        <f t="shared" ref="M11:M45" si="4">L11*$R$10</f>
        <v>16975837798701.6</v>
      </c>
      <c r="N11" s="41">
        <f t="shared" ref="N11:N45" si="5">M11*(3/100)</f>
        <v>509275133961.04797</v>
      </c>
      <c r="O11" s="41">
        <f t="shared" ref="O11:O45" si="6">N11/100000</f>
        <v>5092751.3396104798</v>
      </c>
      <c r="P11" s="41">
        <v>60814.054184952525</v>
      </c>
    </row>
    <row r="12" spans="1:18" x14ac:dyDescent="0.25">
      <c r="A12" s="36">
        <v>3</v>
      </c>
      <c r="B12" s="48" t="s">
        <v>34</v>
      </c>
      <c r="C12" s="38">
        <v>7843800</v>
      </c>
      <c r="D12" s="38">
        <v>85844</v>
      </c>
      <c r="E12" s="38">
        <v>21148</v>
      </c>
      <c r="F12" s="38">
        <v>1102</v>
      </c>
      <c r="G12" s="38">
        <v>7223</v>
      </c>
      <c r="H12" s="38">
        <v>154832</v>
      </c>
      <c r="I12" s="38">
        <f t="shared" si="0"/>
        <v>270149</v>
      </c>
      <c r="J12" s="38">
        <f t="shared" si="1"/>
        <v>270149000</v>
      </c>
      <c r="K12" s="38">
        <f t="shared" si="2"/>
        <v>991446830</v>
      </c>
      <c r="L12" s="38">
        <f t="shared" si="3"/>
        <v>85264427380</v>
      </c>
      <c r="M12" s="38">
        <f t="shared" si="4"/>
        <v>4362128104760.7998</v>
      </c>
      <c r="N12" s="38">
        <f t="shared" si="5"/>
        <v>130863843142.82399</v>
      </c>
      <c r="O12" s="38">
        <f t="shared" si="6"/>
        <v>1308638.4314282399</v>
      </c>
      <c r="P12" s="38">
        <v>16683.730225506006</v>
      </c>
    </row>
    <row r="13" spans="1:18" x14ac:dyDescent="0.25">
      <c r="A13" s="39">
        <v>4</v>
      </c>
      <c r="B13" s="49" t="s">
        <v>33</v>
      </c>
      <c r="C13" s="41">
        <v>9416300</v>
      </c>
      <c r="D13" s="41">
        <v>15007</v>
      </c>
      <c r="E13" s="41">
        <v>5428</v>
      </c>
      <c r="F13" s="41">
        <v>127</v>
      </c>
      <c r="G13" s="41">
        <v>746</v>
      </c>
      <c r="H13" s="41">
        <v>33931</v>
      </c>
      <c r="I13" s="41">
        <f t="shared" si="0"/>
        <v>55239</v>
      </c>
      <c r="J13" s="41">
        <f t="shared" si="1"/>
        <v>55239000</v>
      </c>
      <c r="K13" s="41">
        <f t="shared" si="2"/>
        <v>202727130</v>
      </c>
      <c r="L13" s="41">
        <f t="shared" si="3"/>
        <v>17434533180</v>
      </c>
      <c r="M13" s="41">
        <f t="shared" si="4"/>
        <v>891950717488.79993</v>
      </c>
      <c r="N13" s="41">
        <f t="shared" si="5"/>
        <v>26758521524.663998</v>
      </c>
      <c r="O13" s="41">
        <f t="shared" si="6"/>
        <v>267585.21524663997</v>
      </c>
      <c r="P13" s="41">
        <v>2841.7235564567823</v>
      </c>
    </row>
    <row r="14" spans="1:18" x14ac:dyDescent="0.25">
      <c r="A14" s="36">
        <v>5</v>
      </c>
      <c r="B14" s="48" t="s">
        <v>32</v>
      </c>
      <c r="C14" s="38">
        <v>13519200</v>
      </c>
      <c r="D14" s="38">
        <v>145912</v>
      </c>
      <c r="E14" s="38">
        <v>46908</v>
      </c>
      <c r="F14" s="38">
        <v>1858</v>
      </c>
      <c r="G14" s="38">
        <v>9969</v>
      </c>
      <c r="H14" s="38">
        <v>275603</v>
      </c>
      <c r="I14" s="38">
        <f t="shared" si="0"/>
        <v>480250</v>
      </c>
      <c r="J14" s="38">
        <f t="shared" si="1"/>
        <v>480250000</v>
      </c>
      <c r="K14" s="38">
        <f t="shared" si="2"/>
        <v>1762517500</v>
      </c>
      <c r="L14" s="38">
        <f t="shared" si="3"/>
        <v>151576505000</v>
      </c>
      <c r="M14" s="38">
        <f t="shared" si="4"/>
        <v>7754653995799.999</v>
      </c>
      <c r="N14" s="38">
        <f t="shared" si="5"/>
        <v>232639619873.99997</v>
      </c>
      <c r="O14" s="38">
        <f t="shared" si="6"/>
        <v>2326396.1987399999</v>
      </c>
      <c r="P14" s="38">
        <v>17208.090706106868</v>
      </c>
    </row>
    <row r="15" spans="1:18" x14ac:dyDescent="0.25">
      <c r="A15" s="39">
        <v>6</v>
      </c>
      <c r="B15" s="49" t="s">
        <v>31</v>
      </c>
      <c r="C15" s="41">
        <v>370200</v>
      </c>
      <c r="D15" s="41">
        <v>9010</v>
      </c>
      <c r="E15" s="41">
        <v>2617</v>
      </c>
      <c r="F15" s="41">
        <v>172</v>
      </c>
      <c r="G15" s="41">
        <v>665</v>
      </c>
      <c r="H15" s="41">
        <v>12874</v>
      </c>
      <c r="I15" s="41">
        <f t="shared" si="0"/>
        <v>25338</v>
      </c>
      <c r="J15" s="41">
        <f t="shared" si="1"/>
        <v>25338000</v>
      </c>
      <c r="K15" s="41">
        <f t="shared" si="2"/>
        <v>92990460</v>
      </c>
      <c r="L15" s="41">
        <f t="shared" si="3"/>
        <v>7997179560</v>
      </c>
      <c r="M15" s="41">
        <f t="shared" si="4"/>
        <v>409135706289.59998</v>
      </c>
      <c r="N15" s="41">
        <f t="shared" si="5"/>
        <v>12274071188.688</v>
      </c>
      <c r="O15" s="41">
        <f t="shared" si="6"/>
        <v>122740.71188688</v>
      </c>
      <c r="P15" s="41">
        <v>33155.243621523499</v>
      </c>
    </row>
    <row r="16" spans="1:18" x14ac:dyDescent="0.25">
      <c r="A16" s="36">
        <v>7</v>
      </c>
      <c r="B16" s="48" t="s">
        <v>30</v>
      </c>
      <c r="C16" s="38">
        <v>19624400</v>
      </c>
      <c r="D16" s="38">
        <v>27737</v>
      </c>
      <c r="E16" s="38">
        <v>9636</v>
      </c>
      <c r="F16" s="38">
        <v>315</v>
      </c>
      <c r="G16" s="38">
        <v>1556</v>
      </c>
      <c r="H16" s="38">
        <v>68003</v>
      </c>
      <c r="I16" s="38">
        <f t="shared" si="0"/>
        <v>107247</v>
      </c>
      <c r="J16" s="38">
        <f t="shared" si="1"/>
        <v>107247000</v>
      </c>
      <c r="K16" s="38">
        <f t="shared" si="2"/>
        <v>393596490</v>
      </c>
      <c r="L16" s="38">
        <f t="shared" si="3"/>
        <v>33849298140</v>
      </c>
      <c r="M16" s="38">
        <f t="shared" si="4"/>
        <v>1731730092842.3999</v>
      </c>
      <c r="N16" s="38">
        <f t="shared" si="5"/>
        <v>51951902785.271996</v>
      </c>
      <c r="O16" s="38">
        <f t="shared" si="6"/>
        <v>519519.02785271994</v>
      </c>
      <c r="P16" s="38">
        <v>2647.311652089847</v>
      </c>
    </row>
    <row r="17" spans="1:16" x14ac:dyDescent="0.25">
      <c r="A17" s="39">
        <v>8</v>
      </c>
      <c r="B17" s="49" t="s">
        <v>29</v>
      </c>
      <c r="C17" s="41">
        <v>4421200</v>
      </c>
      <c r="D17" s="41">
        <v>2455</v>
      </c>
      <c r="E17" s="41">
        <v>929</v>
      </c>
      <c r="F17" s="41">
        <v>18</v>
      </c>
      <c r="G17" s="41">
        <v>137</v>
      </c>
      <c r="H17" s="41">
        <v>6927</v>
      </c>
      <c r="I17" s="41">
        <f t="shared" si="0"/>
        <v>10466</v>
      </c>
      <c r="J17" s="41">
        <f t="shared" si="1"/>
        <v>10466000</v>
      </c>
      <c r="K17" s="41">
        <f t="shared" si="2"/>
        <v>38410220</v>
      </c>
      <c r="L17" s="41">
        <f t="shared" si="3"/>
        <v>3303278920</v>
      </c>
      <c r="M17" s="41">
        <f t="shared" si="4"/>
        <v>168995749547.19998</v>
      </c>
      <c r="N17" s="41">
        <f t="shared" si="5"/>
        <v>5069872486.4159994</v>
      </c>
      <c r="O17" s="41">
        <f t="shared" si="6"/>
        <v>50698.724864159994</v>
      </c>
      <c r="P17" s="41">
        <v>1146.718647972496</v>
      </c>
    </row>
    <row r="18" spans="1:16" x14ac:dyDescent="0.25">
      <c r="A18" s="36">
        <v>9</v>
      </c>
      <c r="B18" s="48" t="s">
        <v>28</v>
      </c>
      <c r="C18" s="38">
        <v>5567300</v>
      </c>
      <c r="D18" s="38">
        <v>110045</v>
      </c>
      <c r="E18" s="38">
        <v>30745</v>
      </c>
      <c r="F18" s="38">
        <v>2559</v>
      </c>
      <c r="G18" s="38">
        <v>2711</v>
      </c>
      <c r="H18" s="38">
        <v>106300</v>
      </c>
      <c r="I18" s="38">
        <f t="shared" si="0"/>
        <v>252360</v>
      </c>
      <c r="J18" s="38">
        <f t="shared" si="1"/>
        <v>252360000</v>
      </c>
      <c r="K18" s="38">
        <f t="shared" si="2"/>
        <v>926161200</v>
      </c>
      <c r="L18" s="38">
        <f t="shared" si="3"/>
        <v>79649863200</v>
      </c>
      <c r="M18" s="38">
        <f t="shared" si="4"/>
        <v>4074887001311.9995</v>
      </c>
      <c r="N18" s="38">
        <f t="shared" si="5"/>
        <v>122246610039.35999</v>
      </c>
      <c r="O18" s="38">
        <f t="shared" si="6"/>
        <v>1222466.1003935998</v>
      </c>
      <c r="P18" s="38">
        <v>21957.970657115657</v>
      </c>
    </row>
    <row r="19" spans="1:16" x14ac:dyDescent="0.25">
      <c r="A19" s="39">
        <v>10</v>
      </c>
      <c r="B19" s="49" t="s">
        <v>27</v>
      </c>
      <c r="C19" s="41">
        <v>22223600</v>
      </c>
      <c r="D19" s="41">
        <v>170222</v>
      </c>
      <c r="E19" s="41">
        <v>47806</v>
      </c>
      <c r="F19" s="41">
        <v>3813</v>
      </c>
      <c r="G19" s="41">
        <v>3706</v>
      </c>
      <c r="H19" s="41">
        <v>164648</v>
      </c>
      <c r="I19" s="41">
        <f t="shared" si="0"/>
        <v>390195</v>
      </c>
      <c r="J19" s="41">
        <f t="shared" si="1"/>
        <v>390195000</v>
      </c>
      <c r="K19" s="41">
        <f t="shared" si="2"/>
        <v>1432015650</v>
      </c>
      <c r="L19" s="41">
        <f t="shared" si="3"/>
        <v>123153345900</v>
      </c>
      <c r="M19" s="41">
        <f t="shared" si="4"/>
        <v>6300525176244</v>
      </c>
      <c r="N19" s="41">
        <f t="shared" si="5"/>
        <v>189015755287.32001</v>
      </c>
      <c r="O19" s="41">
        <f t="shared" si="6"/>
        <v>1890157.5528732</v>
      </c>
      <c r="P19" s="41">
        <v>8505.181666666067</v>
      </c>
    </row>
    <row r="20" spans="1:16" x14ac:dyDescent="0.25">
      <c r="A20" s="36">
        <v>11</v>
      </c>
      <c r="B20" s="48" t="s">
        <v>26</v>
      </c>
      <c r="C20" s="38">
        <v>7971600</v>
      </c>
      <c r="D20" s="38">
        <v>48994</v>
      </c>
      <c r="E20" s="38">
        <v>19899</v>
      </c>
      <c r="F20" s="38">
        <v>423</v>
      </c>
      <c r="G20" s="38">
        <v>2826</v>
      </c>
      <c r="H20" s="38">
        <v>105870</v>
      </c>
      <c r="I20" s="38">
        <f t="shared" si="0"/>
        <v>178012</v>
      </c>
      <c r="J20" s="38">
        <f t="shared" si="1"/>
        <v>178012000</v>
      </c>
      <c r="K20" s="38">
        <f t="shared" si="2"/>
        <v>653304040</v>
      </c>
      <c r="L20" s="38">
        <f t="shared" si="3"/>
        <v>56184147440</v>
      </c>
      <c r="M20" s="38">
        <f t="shared" si="4"/>
        <v>2874380983030.3999</v>
      </c>
      <c r="N20" s="38">
        <f t="shared" si="5"/>
        <v>86231429490.911987</v>
      </c>
      <c r="O20" s="38">
        <f t="shared" si="6"/>
        <v>862314.29490911984</v>
      </c>
      <c r="P20" s="38">
        <v>10817.330208604544</v>
      </c>
    </row>
    <row r="21" spans="1:16" x14ac:dyDescent="0.25">
      <c r="A21" s="39">
        <v>12</v>
      </c>
      <c r="B21" s="49" t="s">
        <v>25</v>
      </c>
      <c r="C21" s="41">
        <v>19179100</v>
      </c>
      <c r="D21" s="41">
        <v>128882</v>
      </c>
      <c r="E21" s="41">
        <v>38742</v>
      </c>
      <c r="F21" s="41">
        <v>1993</v>
      </c>
      <c r="G21" s="41">
        <v>8931</v>
      </c>
      <c r="H21" s="41">
        <v>205215</v>
      </c>
      <c r="I21" s="41">
        <f t="shared" si="0"/>
        <v>383763</v>
      </c>
      <c r="J21" s="41">
        <f t="shared" si="1"/>
        <v>383763000</v>
      </c>
      <c r="K21" s="41">
        <f t="shared" si="2"/>
        <v>1408410210</v>
      </c>
      <c r="L21" s="41">
        <f t="shared" si="3"/>
        <v>121123278060</v>
      </c>
      <c r="M21" s="41">
        <f t="shared" si="4"/>
        <v>6196666905549.5996</v>
      </c>
      <c r="N21" s="41">
        <f t="shared" si="5"/>
        <v>185900007166.48798</v>
      </c>
      <c r="O21" s="41">
        <f t="shared" si="6"/>
        <v>1859000.0716648798</v>
      </c>
      <c r="P21" s="41">
        <v>9692.8431035078793</v>
      </c>
    </row>
    <row r="22" spans="1:16" x14ac:dyDescent="0.25">
      <c r="A22" s="36">
        <v>13</v>
      </c>
      <c r="B22" s="48" t="s">
        <v>24</v>
      </c>
      <c r="C22" s="38">
        <v>3885200</v>
      </c>
      <c r="D22" s="38">
        <v>67979</v>
      </c>
      <c r="E22" s="38">
        <v>19070</v>
      </c>
      <c r="F22" s="38">
        <v>1017</v>
      </c>
      <c r="G22" s="38">
        <v>5001</v>
      </c>
      <c r="H22" s="38">
        <v>119889</v>
      </c>
      <c r="I22" s="38">
        <f t="shared" si="0"/>
        <v>212956</v>
      </c>
      <c r="J22" s="38">
        <f t="shared" si="1"/>
        <v>212956000</v>
      </c>
      <c r="K22" s="38">
        <f t="shared" si="2"/>
        <v>781548520</v>
      </c>
      <c r="L22" s="38">
        <f t="shared" si="3"/>
        <v>67213172720</v>
      </c>
      <c r="M22" s="38">
        <f t="shared" si="4"/>
        <v>3438625916355.1997</v>
      </c>
      <c r="N22" s="38">
        <f t="shared" si="5"/>
        <v>103158777490.65599</v>
      </c>
      <c r="O22" s="38">
        <f t="shared" si="6"/>
        <v>1031587.77490656</v>
      </c>
      <c r="P22" s="38">
        <v>26551.728994815192</v>
      </c>
    </row>
    <row r="23" spans="1:16" x14ac:dyDescent="0.25">
      <c r="A23" s="39">
        <v>14</v>
      </c>
      <c r="B23" s="49" t="s">
        <v>23</v>
      </c>
      <c r="C23" s="41">
        <v>30825200</v>
      </c>
      <c r="D23" s="41">
        <v>165067</v>
      </c>
      <c r="E23" s="41">
        <v>64630</v>
      </c>
      <c r="F23" s="41">
        <v>1535</v>
      </c>
      <c r="G23" s="41">
        <v>8156</v>
      </c>
      <c r="H23" s="41">
        <v>349339</v>
      </c>
      <c r="I23" s="41">
        <f t="shared" si="0"/>
        <v>588727</v>
      </c>
      <c r="J23" s="41">
        <f t="shared" si="1"/>
        <v>588727000</v>
      </c>
      <c r="K23" s="41">
        <f t="shared" si="2"/>
        <v>2160628090</v>
      </c>
      <c r="L23" s="41">
        <f t="shared" si="3"/>
        <v>185814015740</v>
      </c>
      <c r="M23" s="41">
        <f t="shared" si="4"/>
        <v>9506245045258.3984</v>
      </c>
      <c r="N23" s="41">
        <f t="shared" si="5"/>
        <v>285187351357.75195</v>
      </c>
      <c r="O23" s="41">
        <f t="shared" si="6"/>
        <v>2851873.5135775195</v>
      </c>
      <c r="P23" s="41">
        <v>9251.7599677456092</v>
      </c>
    </row>
    <row r="24" spans="1:16" x14ac:dyDescent="0.25">
      <c r="A24" s="36">
        <v>15</v>
      </c>
      <c r="B24" s="48" t="s">
        <v>22</v>
      </c>
      <c r="C24" s="38">
        <v>30771300</v>
      </c>
      <c r="D24" s="38">
        <v>131249</v>
      </c>
      <c r="E24" s="38">
        <v>40380</v>
      </c>
      <c r="F24" s="38">
        <v>1586</v>
      </c>
      <c r="G24" s="38">
        <v>10687</v>
      </c>
      <c r="H24" s="38">
        <v>256606</v>
      </c>
      <c r="I24" s="38">
        <f t="shared" si="0"/>
        <v>440508</v>
      </c>
      <c r="J24" s="38">
        <f t="shared" si="1"/>
        <v>440508000</v>
      </c>
      <c r="K24" s="38">
        <f t="shared" si="2"/>
        <v>1616664360</v>
      </c>
      <c r="L24" s="38">
        <f t="shared" si="3"/>
        <v>139033134960</v>
      </c>
      <c r="M24" s="38">
        <f t="shared" si="4"/>
        <v>7112935184553.5996</v>
      </c>
      <c r="N24" s="38">
        <f t="shared" si="5"/>
        <v>213388055536.60797</v>
      </c>
      <c r="O24" s="38">
        <f t="shared" si="6"/>
        <v>2133880.5553660798</v>
      </c>
      <c r="P24" s="38">
        <v>6934.6454500332447</v>
      </c>
    </row>
    <row r="25" spans="1:16" x14ac:dyDescent="0.25">
      <c r="A25" s="39">
        <v>16</v>
      </c>
      <c r="B25" s="49" t="s">
        <v>21</v>
      </c>
      <c r="C25" s="41">
        <v>2232700</v>
      </c>
      <c r="D25" s="41">
        <v>44723</v>
      </c>
      <c r="E25" s="41">
        <v>13317</v>
      </c>
      <c r="F25" s="41">
        <v>508</v>
      </c>
      <c r="G25" s="41">
        <v>3924</v>
      </c>
      <c r="H25" s="41">
        <v>116251</v>
      </c>
      <c r="I25" s="41">
        <f t="shared" si="0"/>
        <v>178723</v>
      </c>
      <c r="J25" s="41">
        <f t="shared" si="1"/>
        <v>178723000</v>
      </c>
      <c r="K25" s="41">
        <f t="shared" si="2"/>
        <v>655913410</v>
      </c>
      <c r="L25" s="41">
        <f t="shared" si="3"/>
        <v>56408553260</v>
      </c>
      <c r="M25" s="41">
        <f t="shared" si="4"/>
        <v>2885861584781.5996</v>
      </c>
      <c r="N25" s="41">
        <f t="shared" si="5"/>
        <v>86575847543.447983</v>
      </c>
      <c r="O25" s="41">
        <f t="shared" si="6"/>
        <v>865758.47543447989</v>
      </c>
      <c r="P25" s="41">
        <v>38776.301134701476</v>
      </c>
    </row>
    <row r="26" spans="1:16" x14ac:dyDescent="0.25">
      <c r="A26" s="36">
        <v>17</v>
      </c>
      <c r="B26" s="48" t="s">
        <v>20</v>
      </c>
      <c r="C26" s="38">
        <v>2242900</v>
      </c>
      <c r="D26" s="38">
        <v>52302</v>
      </c>
      <c r="E26" s="38">
        <v>14963</v>
      </c>
      <c r="F26" s="38">
        <v>731</v>
      </c>
      <c r="G26" s="38">
        <v>4328</v>
      </c>
      <c r="H26" s="38">
        <v>108642</v>
      </c>
      <c r="I26" s="38">
        <f t="shared" si="0"/>
        <v>180966</v>
      </c>
      <c r="J26" s="38">
        <f t="shared" si="1"/>
        <v>180966000</v>
      </c>
      <c r="K26" s="38">
        <f t="shared" si="2"/>
        <v>664145220</v>
      </c>
      <c r="L26" s="38">
        <f t="shared" si="3"/>
        <v>57116488920</v>
      </c>
      <c r="M26" s="38">
        <f t="shared" si="4"/>
        <v>2922079573147.1997</v>
      </c>
      <c r="N26" s="38">
        <f t="shared" si="5"/>
        <v>87662387194.415985</v>
      </c>
      <c r="O26" s="38">
        <f t="shared" si="6"/>
        <v>876623.87194415985</v>
      </c>
      <c r="P26" s="38">
        <v>39084.393951766011</v>
      </c>
    </row>
    <row r="27" spans="1:16" x14ac:dyDescent="0.25">
      <c r="A27" s="39">
        <v>18</v>
      </c>
      <c r="B27" s="49" t="s">
        <v>19</v>
      </c>
      <c r="C27" s="41">
        <v>2108100</v>
      </c>
      <c r="D27" s="41">
        <v>44973</v>
      </c>
      <c r="E27" s="41">
        <v>9925</v>
      </c>
      <c r="F27" s="41">
        <v>451</v>
      </c>
      <c r="G27" s="41">
        <v>4516</v>
      </c>
      <c r="H27" s="41">
        <v>96689</v>
      </c>
      <c r="I27" s="41">
        <f t="shared" si="0"/>
        <v>156554</v>
      </c>
      <c r="J27" s="41">
        <f t="shared" si="1"/>
        <v>156554000</v>
      </c>
      <c r="K27" s="41">
        <f t="shared" si="2"/>
        <v>574553180</v>
      </c>
      <c r="L27" s="41">
        <f t="shared" si="3"/>
        <v>49411573480</v>
      </c>
      <c r="M27" s="41">
        <f t="shared" si="4"/>
        <v>2527896099236.7998</v>
      </c>
      <c r="N27" s="41">
        <f t="shared" si="5"/>
        <v>75836882977.103989</v>
      </c>
      <c r="O27" s="41">
        <f t="shared" si="6"/>
        <v>758368.82977103989</v>
      </c>
      <c r="P27" s="41">
        <v>35974.044389309798</v>
      </c>
    </row>
    <row r="28" spans="1:16" x14ac:dyDescent="0.25">
      <c r="A28" s="36">
        <v>19</v>
      </c>
      <c r="B28" s="48" t="s">
        <v>18</v>
      </c>
      <c r="C28" s="38">
        <v>1657900</v>
      </c>
      <c r="D28" s="38">
        <v>35850</v>
      </c>
      <c r="E28" s="38">
        <v>9612</v>
      </c>
      <c r="F28" s="38">
        <v>522</v>
      </c>
      <c r="G28" s="38">
        <v>2897</v>
      </c>
      <c r="H28" s="38">
        <v>86646</v>
      </c>
      <c r="I28" s="38">
        <f t="shared" si="0"/>
        <v>135527</v>
      </c>
      <c r="J28" s="38">
        <f t="shared" si="1"/>
        <v>135527000</v>
      </c>
      <c r="K28" s="38">
        <f t="shared" si="2"/>
        <v>497384090</v>
      </c>
      <c r="L28" s="38">
        <f t="shared" si="3"/>
        <v>42775031740</v>
      </c>
      <c r="M28" s="38">
        <f t="shared" si="4"/>
        <v>2188370623818.3999</v>
      </c>
      <c r="N28" s="38">
        <f t="shared" si="5"/>
        <v>65651118714.551994</v>
      </c>
      <c r="O28" s="38">
        <f t="shared" si="6"/>
        <v>656511.18714551989</v>
      </c>
      <c r="P28" s="38">
        <v>39598.96176762892</v>
      </c>
    </row>
    <row r="29" spans="1:16" x14ac:dyDescent="0.25">
      <c r="A29" s="39">
        <v>20</v>
      </c>
      <c r="B29" s="49" t="s">
        <v>17</v>
      </c>
      <c r="C29" s="41">
        <v>15570700</v>
      </c>
      <c r="D29" s="41">
        <v>126656</v>
      </c>
      <c r="E29" s="41">
        <v>39066</v>
      </c>
      <c r="F29" s="41">
        <v>1647</v>
      </c>
      <c r="G29" s="41">
        <v>9062</v>
      </c>
      <c r="H29" s="41">
        <v>255857</v>
      </c>
      <c r="I29" s="41">
        <f t="shared" si="0"/>
        <v>432288</v>
      </c>
      <c r="J29" s="41">
        <f t="shared" si="1"/>
        <v>432288000</v>
      </c>
      <c r="K29" s="41">
        <f t="shared" si="2"/>
        <v>1586496960</v>
      </c>
      <c r="L29" s="41">
        <f t="shared" si="3"/>
        <v>136438738560</v>
      </c>
      <c r="M29" s="41">
        <f t="shared" si="4"/>
        <v>6980205864729.5996</v>
      </c>
      <c r="N29" s="41">
        <f t="shared" si="5"/>
        <v>209406175941.88797</v>
      </c>
      <c r="O29" s="41">
        <f t="shared" si="6"/>
        <v>2094061.7594188796</v>
      </c>
      <c r="P29" s="41">
        <v>13448.732294751549</v>
      </c>
    </row>
    <row r="30" spans="1:16" x14ac:dyDescent="0.25">
      <c r="A30" s="36">
        <v>21</v>
      </c>
      <c r="B30" s="48" t="s">
        <v>16</v>
      </c>
      <c r="C30" s="38">
        <v>5036200</v>
      </c>
      <c r="D30" s="38">
        <v>3529</v>
      </c>
      <c r="E30" s="38">
        <v>1367</v>
      </c>
      <c r="F30" s="38">
        <v>25</v>
      </c>
      <c r="G30" s="38">
        <v>125</v>
      </c>
      <c r="H30" s="38">
        <v>8298</v>
      </c>
      <c r="I30" s="38">
        <f t="shared" si="0"/>
        <v>13344</v>
      </c>
      <c r="J30" s="38">
        <f t="shared" si="1"/>
        <v>13344000</v>
      </c>
      <c r="K30" s="38">
        <f t="shared" si="2"/>
        <v>48972480</v>
      </c>
      <c r="L30" s="38">
        <f t="shared" si="3"/>
        <v>4211633280</v>
      </c>
      <c r="M30" s="38">
        <f t="shared" si="4"/>
        <v>215467158604.79999</v>
      </c>
      <c r="N30" s="38">
        <f t="shared" si="5"/>
        <v>6464014758.1439991</v>
      </c>
      <c r="O30" s="38">
        <f t="shared" si="6"/>
        <v>64640.147581439989</v>
      </c>
      <c r="P30" s="38">
        <v>1283.5103367904371</v>
      </c>
    </row>
    <row r="31" spans="1:16" x14ac:dyDescent="0.25">
      <c r="A31" s="39">
        <v>22</v>
      </c>
      <c r="B31" s="49" t="s">
        <v>15</v>
      </c>
      <c r="C31" s="41">
        <v>34223900</v>
      </c>
      <c r="D31" s="41">
        <v>26155</v>
      </c>
      <c r="E31" s="41">
        <v>10865</v>
      </c>
      <c r="F31" s="41">
        <v>191</v>
      </c>
      <c r="G31" s="41">
        <v>928</v>
      </c>
      <c r="H31" s="41">
        <v>70224</v>
      </c>
      <c r="I31" s="41">
        <f t="shared" si="0"/>
        <v>108363</v>
      </c>
      <c r="J31" s="41">
        <f t="shared" si="1"/>
        <v>108363000</v>
      </c>
      <c r="K31" s="41">
        <f t="shared" si="2"/>
        <v>397692210</v>
      </c>
      <c r="L31" s="41">
        <f t="shared" si="3"/>
        <v>34201530060</v>
      </c>
      <c r="M31" s="41">
        <f t="shared" si="4"/>
        <v>1749750277869.5999</v>
      </c>
      <c r="N31" s="41">
        <f t="shared" si="5"/>
        <v>52492508336.087997</v>
      </c>
      <c r="O31" s="41">
        <f t="shared" si="6"/>
        <v>524925.08336088003</v>
      </c>
      <c r="P31" s="41">
        <v>1533.7968009516158</v>
      </c>
    </row>
    <row r="32" spans="1:16" x14ac:dyDescent="0.25">
      <c r="A32" s="36">
        <v>23</v>
      </c>
      <c r="B32" s="48" t="s">
        <v>14</v>
      </c>
      <c r="C32" s="38">
        <v>709600</v>
      </c>
      <c r="D32" s="38">
        <v>17645</v>
      </c>
      <c r="E32" s="38">
        <v>5372</v>
      </c>
      <c r="F32" s="38">
        <v>505</v>
      </c>
      <c r="G32" s="38">
        <v>664</v>
      </c>
      <c r="H32" s="38">
        <v>32994</v>
      </c>
      <c r="I32" s="38">
        <f t="shared" si="0"/>
        <v>57180</v>
      </c>
      <c r="J32" s="38">
        <f t="shared" si="1"/>
        <v>57180000</v>
      </c>
      <c r="K32" s="38">
        <f t="shared" si="2"/>
        <v>209850600</v>
      </c>
      <c r="L32" s="38">
        <f t="shared" si="3"/>
        <v>18047151600</v>
      </c>
      <c r="M32" s="38">
        <f t="shared" si="4"/>
        <v>923292275855.99988</v>
      </c>
      <c r="N32" s="38">
        <f t="shared" si="5"/>
        <v>27698768275.679996</v>
      </c>
      <c r="O32" s="38">
        <f t="shared" si="6"/>
        <v>276987.68275679997</v>
      </c>
      <c r="P32" s="38">
        <v>39034.340862006764</v>
      </c>
    </row>
    <row r="33" spans="1:16" x14ac:dyDescent="0.25">
      <c r="A33" s="39">
        <v>24</v>
      </c>
      <c r="B33" s="49" t="s">
        <v>13</v>
      </c>
      <c r="C33" s="41">
        <v>13006000</v>
      </c>
      <c r="D33" s="41">
        <v>62092</v>
      </c>
      <c r="E33" s="41">
        <v>21433</v>
      </c>
      <c r="F33" s="41">
        <v>776</v>
      </c>
      <c r="G33" s="41">
        <v>4107</v>
      </c>
      <c r="H33" s="41">
        <v>128374</v>
      </c>
      <c r="I33" s="41">
        <f t="shared" si="0"/>
        <v>216782</v>
      </c>
      <c r="J33" s="41">
        <f t="shared" si="1"/>
        <v>216782000</v>
      </c>
      <c r="K33" s="41">
        <f t="shared" si="2"/>
        <v>795589940</v>
      </c>
      <c r="L33" s="41">
        <f t="shared" si="3"/>
        <v>68420734840</v>
      </c>
      <c r="M33" s="41">
        <f t="shared" si="4"/>
        <v>3500404794414.3999</v>
      </c>
      <c r="N33" s="41">
        <f t="shared" si="5"/>
        <v>105012143832.43199</v>
      </c>
      <c r="O33" s="41">
        <f t="shared" si="6"/>
        <v>1050121.4383243199</v>
      </c>
      <c r="P33" s="41">
        <v>8074.1306960196825</v>
      </c>
    </row>
    <row r="34" spans="1:16" x14ac:dyDescent="0.25">
      <c r="A34" s="36">
        <v>25</v>
      </c>
      <c r="B34" s="48" t="s">
        <v>12</v>
      </c>
      <c r="C34" s="38">
        <v>11207700</v>
      </c>
      <c r="D34" s="38">
        <v>41389</v>
      </c>
      <c r="E34" s="38">
        <v>17227</v>
      </c>
      <c r="F34" s="38">
        <v>333</v>
      </c>
      <c r="G34" s="38">
        <v>2031</v>
      </c>
      <c r="H34" s="38">
        <v>90862</v>
      </c>
      <c r="I34" s="38">
        <f t="shared" si="0"/>
        <v>151842</v>
      </c>
      <c r="J34" s="38">
        <f t="shared" si="1"/>
        <v>151842000</v>
      </c>
      <c r="K34" s="38">
        <f t="shared" si="2"/>
        <v>557260140</v>
      </c>
      <c r="L34" s="38">
        <f t="shared" si="3"/>
        <v>47924372040</v>
      </c>
      <c r="M34" s="38">
        <f t="shared" si="4"/>
        <v>2451810873566.3999</v>
      </c>
      <c r="N34" s="38">
        <f t="shared" si="5"/>
        <v>73554326206.991989</v>
      </c>
      <c r="O34" s="38">
        <f t="shared" si="6"/>
        <v>735543.26206991985</v>
      </c>
      <c r="P34" s="38">
        <v>6562.8386026563876</v>
      </c>
    </row>
    <row r="35" spans="1:16" x14ac:dyDescent="0.25">
      <c r="A35" s="39">
        <v>26</v>
      </c>
      <c r="B35" s="49" t="s">
        <v>11</v>
      </c>
      <c r="C35" s="41">
        <v>1048600</v>
      </c>
      <c r="D35" s="41">
        <v>25061</v>
      </c>
      <c r="E35" s="41">
        <v>5513</v>
      </c>
      <c r="F35" s="41">
        <v>297</v>
      </c>
      <c r="G35" s="41">
        <v>2169</v>
      </c>
      <c r="H35" s="41">
        <v>43017</v>
      </c>
      <c r="I35" s="41">
        <f t="shared" si="0"/>
        <v>76057</v>
      </c>
      <c r="J35" s="41">
        <f t="shared" si="1"/>
        <v>76057000</v>
      </c>
      <c r="K35" s="41">
        <f t="shared" si="2"/>
        <v>279129190</v>
      </c>
      <c r="L35" s="41">
        <f t="shared" si="3"/>
        <v>24005110340</v>
      </c>
      <c r="M35" s="41">
        <f t="shared" si="4"/>
        <v>1228101444994.3999</v>
      </c>
      <c r="N35" s="41">
        <f t="shared" si="5"/>
        <v>36843043349.831993</v>
      </c>
      <c r="O35" s="41">
        <f t="shared" si="6"/>
        <v>368430.43349831994</v>
      </c>
      <c r="P35" s="41">
        <v>35135.459994117868</v>
      </c>
    </row>
    <row r="36" spans="1:16" x14ac:dyDescent="0.25">
      <c r="A36" s="36">
        <v>27</v>
      </c>
      <c r="B36" s="48" t="s">
        <v>10</v>
      </c>
      <c r="C36" s="38">
        <v>24092800</v>
      </c>
      <c r="D36" s="38">
        <v>32498</v>
      </c>
      <c r="E36" s="38">
        <v>10374</v>
      </c>
      <c r="F36" s="38">
        <v>372</v>
      </c>
      <c r="G36" s="38">
        <v>1893</v>
      </c>
      <c r="H36" s="38">
        <v>70553</v>
      </c>
      <c r="I36" s="38">
        <f t="shared" si="0"/>
        <v>115690</v>
      </c>
      <c r="J36" s="38">
        <f t="shared" si="1"/>
        <v>115690000</v>
      </c>
      <c r="K36" s="38">
        <f t="shared" si="2"/>
        <v>424582300</v>
      </c>
      <c r="L36" s="38">
        <f t="shared" si="3"/>
        <v>36514077800</v>
      </c>
      <c r="M36" s="38">
        <f t="shared" si="4"/>
        <v>1868060220247.9998</v>
      </c>
      <c r="N36" s="38">
        <f t="shared" si="5"/>
        <v>56041806607.439987</v>
      </c>
      <c r="O36" s="38">
        <f t="shared" si="6"/>
        <v>560418.06607439986</v>
      </c>
      <c r="P36" s="38">
        <v>2326.0810950757068</v>
      </c>
    </row>
    <row r="37" spans="1:16" x14ac:dyDescent="0.25">
      <c r="A37" s="39">
        <v>28</v>
      </c>
      <c r="B37" s="49" t="s">
        <v>9</v>
      </c>
      <c r="C37" s="41">
        <v>5348300</v>
      </c>
      <c r="D37" s="41">
        <v>152540</v>
      </c>
      <c r="E37" s="41">
        <v>40975</v>
      </c>
      <c r="F37" s="41">
        <v>2948</v>
      </c>
      <c r="G37" s="41">
        <v>4904</v>
      </c>
      <c r="H37" s="41">
        <v>169545</v>
      </c>
      <c r="I37" s="41">
        <f t="shared" si="0"/>
        <v>370912</v>
      </c>
      <c r="J37" s="41">
        <f t="shared" si="1"/>
        <v>370912000</v>
      </c>
      <c r="K37" s="41">
        <f t="shared" si="2"/>
        <v>1361247040</v>
      </c>
      <c r="L37" s="41">
        <f t="shared" si="3"/>
        <v>117067245440</v>
      </c>
      <c r="M37" s="41">
        <f t="shared" si="4"/>
        <v>5989160276710.3994</v>
      </c>
      <c r="N37" s="41">
        <f t="shared" si="5"/>
        <v>179674808301.31198</v>
      </c>
      <c r="O37" s="41">
        <f t="shared" si="6"/>
        <v>1796748.0830131199</v>
      </c>
      <c r="P37" s="41">
        <v>33594.751285700506</v>
      </c>
    </row>
    <row r="38" spans="1:16" x14ac:dyDescent="0.25">
      <c r="A38" s="36">
        <v>29</v>
      </c>
      <c r="B38" s="48" t="s">
        <v>8</v>
      </c>
      <c r="C38" s="38">
        <v>8875200</v>
      </c>
      <c r="D38" s="38">
        <v>40388</v>
      </c>
      <c r="E38" s="38">
        <v>12193</v>
      </c>
      <c r="F38" s="38">
        <v>447</v>
      </c>
      <c r="G38" s="38">
        <v>2533</v>
      </c>
      <c r="H38" s="38">
        <v>92144</v>
      </c>
      <c r="I38" s="38">
        <f t="shared" si="0"/>
        <v>147705</v>
      </c>
      <c r="J38" s="38">
        <f t="shared" si="1"/>
        <v>147705000</v>
      </c>
      <c r="K38" s="38">
        <f t="shared" si="2"/>
        <v>542077350</v>
      </c>
      <c r="L38" s="38">
        <f t="shared" si="3"/>
        <v>46618652100</v>
      </c>
      <c r="M38" s="38">
        <f t="shared" si="4"/>
        <v>2385010241436</v>
      </c>
      <c r="N38" s="38">
        <f t="shared" si="5"/>
        <v>71550307243.080002</v>
      </c>
      <c r="O38" s="38">
        <f t="shared" si="6"/>
        <v>715503.07243080006</v>
      </c>
      <c r="P38" s="38">
        <v>8061.824775000001</v>
      </c>
    </row>
    <row r="39" spans="1:16" x14ac:dyDescent="0.25">
      <c r="A39" s="39">
        <v>30</v>
      </c>
      <c r="B39" s="49" t="s">
        <v>7</v>
      </c>
      <c r="C39" s="41">
        <v>824900</v>
      </c>
      <c r="D39" s="41">
        <v>49468</v>
      </c>
      <c r="E39" s="41">
        <v>15823</v>
      </c>
      <c r="F39" s="41">
        <v>1116</v>
      </c>
      <c r="G39" s="41">
        <v>2912</v>
      </c>
      <c r="H39" s="41">
        <v>43347</v>
      </c>
      <c r="I39" s="41">
        <f t="shared" si="0"/>
        <v>112666</v>
      </c>
      <c r="J39" s="41">
        <f t="shared" si="1"/>
        <v>112666000</v>
      </c>
      <c r="K39" s="41">
        <f t="shared" si="2"/>
        <v>413484220</v>
      </c>
      <c r="L39" s="41">
        <f t="shared" si="3"/>
        <v>35559642920</v>
      </c>
      <c r="M39" s="41">
        <f t="shared" si="4"/>
        <v>1819231331787.2</v>
      </c>
      <c r="N39" s="41">
        <f t="shared" si="5"/>
        <v>54576939953.615997</v>
      </c>
      <c r="O39" s="41">
        <f t="shared" si="6"/>
        <v>545769.39953615994</v>
      </c>
      <c r="P39" s="41">
        <v>66161.886233017329</v>
      </c>
    </row>
    <row r="40" spans="1:16" x14ac:dyDescent="0.25">
      <c r="A40" s="36">
        <v>31</v>
      </c>
      <c r="B40" s="48" t="s">
        <v>6</v>
      </c>
      <c r="C40" s="38">
        <v>11400</v>
      </c>
      <c r="D40" s="38">
        <v>57</v>
      </c>
      <c r="E40" s="38">
        <v>18</v>
      </c>
      <c r="F40" s="38">
        <v>0.46</v>
      </c>
      <c r="G40" s="38">
        <v>3</v>
      </c>
      <c r="H40" s="38">
        <v>111</v>
      </c>
      <c r="I40" s="38">
        <f t="shared" si="0"/>
        <v>189.45999999999998</v>
      </c>
      <c r="J40" s="38">
        <f t="shared" si="1"/>
        <v>189459.99999999997</v>
      </c>
      <c r="K40" s="38">
        <f t="shared" si="2"/>
        <v>695318.19999999984</v>
      </c>
      <c r="L40" s="38">
        <f t="shared" si="3"/>
        <v>59797365.199999988</v>
      </c>
      <c r="M40" s="38">
        <f t="shared" si="4"/>
        <v>3059233203.631999</v>
      </c>
      <c r="N40" s="38">
        <f t="shared" si="5"/>
        <v>91776996.108959973</v>
      </c>
      <c r="O40" s="38">
        <f t="shared" si="6"/>
        <v>917.76996108959975</v>
      </c>
      <c r="P40" s="38">
        <v>8050.6136937684187</v>
      </c>
    </row>
    <row r="41" spans="1:16" x14ac:dyDescent="0.25">
      <c r="A41" s="39">
        <v>32</v>
      </c>
      <c r="B41" s="49" t="s">
        <v>5</v>
      </c>
      <c r="C41" s="41">
        <v>49100</v>
      </c>
      <c r="D41" s="41">
        <v>500</v>
      </c>
      <c r="E41" s="41">
        <v>113</v>
      </c>
      <c r="F41" s="41">
        <v>7</v>
      </c>
      <c r="G41" s="41">
        <v>47</v>
      </c>
      <c r="H41" s="41">
        <v>1133</v>
      </c>
      <c r="I41" s="41">
        <f t="shared" si="0"/>
        <v>1800</v>
      </c>
      <c r="J41" s="41">
        <f t="shared" si="1"/>
        <v>1800000</v>
      </c>
      <c r="K41" s="41">
        <f t="shared" si="2"/>
        <v>6606000</v>
      </c>
      <c r="L41" s="41">
        <f t="shared" si="3"/>
        <v>568116000</v>
      </c>
      <c r="M41" s="41">
        <f t="shared" si="4"/>
        <v>29064814559.999996</v>
      </c>
      <c r="N41" s="41">
        <f t="shared" si="5"/>
        <v>871944436.79999983</v>
      </c>
      <c r="O41" s="41">
        <f t="shared" si="6"/>
        <v>8719.4443679999986</v>
      </c>
      <c r="P41" s="41">
        <v>17758.542501018324</v>
      </c>
    </row>
    <row r="42" spans="1:16" x14ac:dyDescent="0.25">
      <c r="A42" s="36">
        <v>33</v>
      </c>
      <c r="B42" s="48" t="s">
        <v>4</v>
      </c>
      <c r="C42" s="38">
        <v>11100</v>
      </c>
      <c r="D42" s="38">
        <v>35</v>
      </c>
      <c r="E42" s="38">
        <v>10</v>
      </c>
      <c r="F42" s="38">
        <v>0.27</v>
      </c>
      <c r="G42" s="38">
        <v>2</v>
      </c>
      <c r="H42" s="38">
        <v>105</v>
      </c>
      <c r="I42" s="38">
        <f t="shared" si="0"/>
        <v>152.27000000000001</v>
      </c>
      <c r="J42" s="38">
        <f t="shared" si="1"/>
        <v>152270</v>
      </c>
      <c r="K42" s="38">
        <f t="shared" si="2"/>
        <v>558830.9</v>
      </c>
      <c r="L42" s="38">
        <f t="shared" si="3"/>
        <v>48059457.399999999</v>
      </c>
      <c r="M42" s="38">
        <f t="shared" si="4"/>
        <v>2458721840.5839996</v>
      </c>
      <c r="N42" s="38">
        <f t="shared" si="5"/>
        <v>73761655.217519984</v>
      </c>
      <c r="O42" s="38">
        <f t="shared" si="6"/>
        <v>737.61655217519979</v>
      </c>
      <c r="P42" s="38">
        <v>6645.1941637405389</v>
      </c>
    </row>
    <row r="43" spans="1:16" x14ac:dyDescent="0.25">
      <c r="A43" s="39">
        <v>34</v>
      </c>
      <c r="B43" s="49" t="s">
        <v>3</v>
      </c>
      <c r="C43" s="41">
        <v>148300</v>
      </c>
      <c r="D43" s="41">
        <v>277</v>
      </c>
      <c r="E43" s="41">
        <v>98</v>
      </c>
      <c r="F43" s="41">
        <v>2</v>
      </c>
      <c r="G43" s="41">
        <v>21</v>
      </c>
      <c r="H43" s="41">
        <v>838</v>
      </c>
      <c r="I43" s="41">
        <f t="shared" si="0"/>
        <v>1236</v>
      </c>
      <c r="J43" s="41">
        <f t="shared" si="1"/>
        <v>1236000</v>
      </c>
      <c r="K43" s="41">
        <f t="shared" si="2"/>
        <v>4536120</v>
      </c>
      <c r="L43" s="41">
        <f t="shared" si="3"/>
        <v>390106320</v>
      </c>
      <c r="M43" s="41">
        <f t="shared" si="4"/>
        <v>19957839331.199997</v>
      </c>
      <c r="N43" s="41">
        <f t="shared" si="5"/>
        <v>598735179.93599987</v>
      </c>
      <c r="O43" s="41">
        <f t="shared" si="6"/>
        <v>5987.3517993599989</v>
      </c>
      <c r="P43" s="41">
        <v>4037.3242072555627</v>
      </c>
    </row>
    <row r="44" spans="1:16" x14ac:dyDescent="0.25">
      <c r="A44" s="36">
        <v>35</v>
      </c>
      <c r="B44" s="48" t="s">
        <v>2</v>
      </c>
      <c r="C44" s="38">
        <v>3000</v>
      </c>
      <c r="D44" s="38">
        <v>67</v>
      </c>
      <c r="E44" s="38">
        <v>15</v>
      </c>
      <c r="F44" s="38">
        <v>0.47</v>
      </c>
      <c r="G44" s="38">
        <v>5</v>
      </c>
      <c r="H44" s="38">
        <v>149</v>
      </c>
      <c r="I44" s="38">
        <f t="shared" si="0"/>
        <v>236.47</v>
      </c>
      <c r="J44" s="38">
        <f t="shared" si="1"/>
        <v>236470</v>
      </c>
      <c r="K44" s="38">
        <f t="shared" si="2"/>
        <v>867844.9</v>
      </c>
      <c r="L44" s="38">
        <f t="shared" si="3"/>
        <v>74634661.400000006</v>
      </c>
      <c r="M44" s="38">
        <f t="shared" si="4"/>
        <v>3818309277.224</v>
      </c>
      <c r="N44" s="38">
        <f t="shared" si="5"/>
        <v>114549278.31671999</v>
      </c>
      <c r="O44" s="38">
        <f t="shared" si="6"/>
        <v>1145.4927831671998</v>
      </c>
      <c r="P44" s="38">
        <v>38183.092772239994</v>
      </c>
    </row>
    <row r="45" spans="1:16" x14ac:dyDescent="0.25">
      <c r="A45" s="39">
        <v>36</v>
      </c>
      <c r="B45" s="49" t="s">
        <v>1</v>
      </c>
      <c r="C45" s="41">
        <v>49000</v>
      </c>
      <c r="D45" s="41">
        <v>97</v>
      </c>
      <c r="E45" s="41">
        <v>22</v>
      </c>
      <c r="F45" s="41">
        <v>0.63</v>
      </c>
      <c r="G45" s="41">
        <v>7</v>
      </c>
      <c r="H45" s="41">
        <v>276</v>
      </c>
      <c r="I45" s="41">
        <f t="shared" si="0"/>
        <v>402.63</v>
      </c>
      <c r="J45" s="41">
        <f t="shared" si="1"/>
        <v>402630</v>
      </c>
      <c r="K45" s="41">
        <f t="shared" si="2"/>
        <v>1477652.0999999999</v>
      </c>
      <c r="L45" s="41">
        <f t="shared" si="3"/>
        <v>127078080.59999999</v>
      </c>
      <c r="M45" s="41">
        <f t="shared" si="4"/>
        <v>6501314603.4959993</v>
      </c>
      <c r="N45" s="41">
        <f t="shared" si="5"/>
        <v>195039438.10487998</v>
      </c>
      <c r="O45" s="41">
        <f t="shared" si="6"/>
        <v>1950.3943810487997</v>
      </c>
      <c r="P45" s="41">
        <v>3980.3966960179587</v>
      </c>
    </row>
    <row r="46" spans="1:16" x14ac:dyDescent="0.25">
      <c r="A46" s="42"/>
      <c r="B46" s="50" t="s">
        <v>0</v>
      </c>
      <c r="C46" s="50"/>
      <c r="D46" s="43">
        <f>SUM(D10:D45)</f>
        <v>2256533</v>
      </c>
      <c r="E46" s="43">
        <f t="shared" ref="E46:O46" si="7">SUM(E10:E45)</f>
        <v>700824</v>
      </c>
      <c r="F46" s="43">
        <f t="shared" si="7"/>
        <v>35842.829999999994</v>
      </c>
      <c r="G46" s="43">
        <f t="shared" si="7"/>
        <v>127902</v>
      </c>
      <c r="H46" s="43">
        <f t="shared" si="7"/>
        <v>4003575</v>
      </c>
      <c r="I46" s="43">
        <f t="shared" si="7"/>
        <v>7124676.8299999991</v>
      </c>
      <c r="J46" s="43">
        <f t="shared" si="7"/>
        <v>7124676830</v>
      </c>
      <c r="K46" s="43">
        <f t="shared" si="7"/>
        <v>26147563966.100002</v>
      </c>
      <c r="L46" s="43">
        <f t="shared" si="7"/>
        <v>2248690501084.6001</v>
      </c>
      <c r="M46" s="43">
        <f t="shared" si="7"/>
        <v>115043006035488.14</v>
      </c>
      <c r="N46" s="43">
        <f t="shared" si="7"/>
        <v>3451290181064.644</v>
      </c>
      <c r="O46" s="43">
        <f t="shared" si="7"/>
        <v>34512901.81064643</v>
      </c>
      <c r="P46" s="43"/>
    </row>
    <row r="47" spans="1:16" ht="18" x14ac:dyDescent="0.35">
      <c r="A47" t="s">
        <v>243</v>
      </c>
    </row>
  </sheetData>
  <mergeCells count="17">
    <mergeCell ref="A5:A9"/>
    <mergeCell ref="B5:B9"/>
    <mergeCell ref="J8:J9"/>
    <mergeCell ref="P8:P9"/>
    <mergeCell ref="I8:I9"/>
    <mergeCell ref="A3:O3"/>
    <mergeCell ref="D8:D9"/>
    <mergeCell ref="E8:E9"/>
    <mergeCell ref="F8:F9"/>
    <mergeCell ref="G8:G9"/>
    <mergeCell ref="H8:H9"/>
    <mergeCell ref="K8:K9"/>
    <mergeCell ref="L8:L9"/>
    <mergeCell ref="M8:M9"/>
    <mergeCell ref="N8:N9"/>
    <mergeCell ref="O8:O9"/>
    <mergeCell ref="C5:C9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880DF-C4DE-4871-AB77-59B5CD8AE7D3}">
  <dimension ref="A1:P51"/>
  <sheetViews>
    <sheetView view="pageBreakPreview" topLeftCell="A3" zoomScaleNormal="115" zoomScaleSheetLayoutView="100" workbookViewId="0">
      <selection activeCell="L10" sqref="L10"/>
    </sheetView>
  </sheetViews>
  <sheetFormatPr defaultRowHeight="15" x14ac:dyDescent="0.25"/>
  <cols>
    <col min="1" max="1" width="6.7109375" customWidth="1"/>
    <col min="2" max="3" width="18.85546875" customWidth="1"/>
    <col min="4" max="4" width="12.140625" customWidth="1"/>
    <col min="5" max="5" width="11.7109375" customWidth="1"/>
    <col min="6" max="6" width="9.42578125" customWidth="1"/>
    <col min="7" max="7" width="8.85546875" customWidth="1"/>
    <col min="8" max="8" width="12.28515625" customWidth="1"/>
    <col min="9" max="9" width="11.7109375" customWidth="1"/>
    <col min="10" max="10" width="13.85546875" customWidth="1"/>
    <col min="11" max="11" width="14.5703125" customWidth="1"/>
    <col min="12" max="12" width="21.5703125" customWidth="1"/>
    <col min="13" max="13" width="16.5703125" customWidth="1"/>
    <col min="14" max="14" width="14.5703125" customWidth="1"/>
    <col min="15" max="15" width="14.42578125" customWidth="1"/>
    <col min="16" max="16" width="14.42578125" style="57" customWidth="1"/>
  </cols>
  <sheetData>
    <row r="1" spans="1:16" x14ac:dyDescent="0.25">
      <c r="A1" s="1" t="s">
        <v>236</v>
      </c>
    </row>
    <row r="3" spans="1:16" ht="16.5" x14ac:dyDescent="0.25">
      <c r="A3" s="264" t="s">
        <v>146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51"/>
    </row>
    <row r="4" spans="1:16" ht="16.5" x14ac:dyDescent="0.25">
      <c r="A4" s="59"/>
      <c r="B4" s="59"/>
      <c r="C4" s="180"/>
      <c r="D4" s="59"/>
      <c r="E4" s="59"/>
      <c r="F4" s="59"/>
      <c r="G4" s="59"/>
      <c r="H4" s="59"/>
      <c r="I4" s="59"/>
      <c r="J4" s="59"/>
      <c r="K4" s="59"/>
      <c r="L4" s="59"/>
      <c r="M4" s="59" t="s">
        <v>147</v>
      </c>
      <c r="N4" s="59"/>
      <c r="O4" s="59"/>
      <c r="P4" s="51"/>
    </row>
    <row r="5" spans="1:16" ht="57" x14ac:dyDescent="0.25">
      <c r="A5" s="256" t="s">
        <v>99</v>
      </c>
      <c r="B5" s="256" t="s">
        <v>51</v>
      </c>
      <c r="C5" s="256" t="s">
        <v>95</v>
      </c>
      <c r="D5" s="33" t="s">
        <v>100</v>
      </c>
      <c r="E5" s="33" t="s">
        <v>101</v>
      </c>
      <c r="F5" s="33" t="s">
        <v>102</v>
      </c>
      <c r="G5" s="33" t="s">
        <v>103</v>
      </c>
      <c r="H5" s="33" t="s">
        <v>104</v>
      </c>
      <c r="I5" s="33" t="s">
        <v>105</v>
      </c>
      <c r="J5" s="33" t="s">
        <v>106</v>
      </c>
      <c r="K5" s="33" t="s">
        <v>107</v>
      </c>
      <c r="L5" s="33" t="s">
        <v>108</v>
      </c>
      <c r="M5" s="33" t="s">
        <v>108</v>
      </c>
      <c r="N5" s="33" t="s">
        <v>135</v>
      </c>
      <c r="O5" s="33" t="s">
        <v>135</v>
      </c>
      <c r="P5" s="179" t="s">
        <v>228</v>
      </c>
    </row>
    <row r="6" spans="1:16" ht="28.5" x14ac:dyDescent="0.25">
      <c r="A6" s="261"/>
      <c r="B6" s="261"/>
      <c r="C6" s="261"/>
      <c r="D6" s="33" t="s">
        <v>110</v>
      </c>
      <c r="E6" s="33" t="s">
        <v>111</v>
      </c>
      <c r="F6" s="33" t="s">
        <v>112</v>
      </c>
      <c r="G6" s="33" t="s">
        <v>112</v>
      </c>
      <c r="H6" s="33" t="s">
        <v>113</v>
      </c>
      <c r="I6" s="33" t="s">
        <v>112</v>
      </c>
      <c r="J6" s="33" t="s">
        <v>114</v>
      </c>
      <c r="K6" s="33" t="s">
        <v>114</v>
      </c>
      <c r="L6" s="33" t="s">
        <v>115</v>
      </c>
      <c r="M6" s="33" t="s">
        <v>116</v>
      </c>
      <c r="N6" s="33" t="s">
        <v>116</v>
      </c>
      <c r="O6" s="33" t="s">
        <v>117</v>
      </c>
      <c r="P6" s="179" t="s">
        <v>229</v>
      </c>
    </row>
    <row r="7" spans="1:16" ht="54.75" customHeight="1" x14ac:dyDescent="0.25">
      <c r="A7" s="261"/>
      <c r="B7" s="261"/>
      <c r="C7" s="261"/>
      <c r="D7" s="33" t="s">
        <v>112</v>
      </c>
      <c r="E7" s="33" t="s">
        <v>112</v>
      </c>
      <c r="F7" s="34"/>
      <c r="G7" s="34"/>
      <c r="H7" s="33" t="s">
        <v>112</v>
      </c>
      <c r="I7" s="34"/>
      <c r="J7" s="34"/>
      <c r="K7" s="34"/>
      <c r="L7" s="33" t="s">
        <v>237</v>
      </c>
      <c r="M7" s="33" t="s">
        <v>131</v>
      </c>
      <c r="N7" s="33" t="s">
        <v>120</v>
      </c>
      <c r="O7" s="34"/>
      <c r="P7" s="179"/>
    </row>
    <row r="8" spans="1:16" x14ac:dyDescent="0.25">
      <c r="A8" s="261"/>
      <c r="B8" s="261"/>
      <c r="C8" s="261"/>
      <c r="D8" s="260">
        <v>1</v>
      </c>
      <c r="E8" s="260">
        <v>2</v>
      </c>
      <c r="F8" s="260">
        <v>3</v>
      </c>
      <c r="G8" s="260">
        <v>4</v>
      </c>
      <c r="H8" s="260">
        <v>5</v>
      </c>
      <c r="I8" s="254" t="s">
        <v>121</v>
      </c>
      <c r="J8" s="254" t="s">
        <v>212</v>
      </c>
      <c r="K8" s="260" t="s">
        <v>132</v>
      </c>
      <c r="L8" s="267" t="s">
        <v>238</v>
      </c>
      <c r="M8" s="267" t="s">
        <v>136</v>
      </c>
      <c r="N8" s="267" t="s">
        <v>125</v>
      </c>
      <c r="O8" s="267" t="s">
        <v>137</v>
      </c>
      <c r="P8" s="254"/>
    </row>
    <row r="9" spans="1:16" x14ac:dyDescent="0.25">
      <c r="A9" s="257"/>
      <c r="B9" s="257"/>
      <c r="C9" s="257"/>
      <c r="D9" s="260"/>
      <c r="E9" s="260"/>
      <c r="F9" s="260"/>
      <c r="G9" s="260"/>
      <c r="H9" s="260"/>
      <c r="I9" s="255"/>
      <c r="J9" s="255"/>
      <c r="K9" s="260"/>
      <c r="L9" s="267"/>
      <c r="M9" s="267"/>
      <c r="N9" s="267"/>
      <c r="O9" s="267"/>
      <c r="P9" s="255"/>
    </row>
    <row r="10" spans="1:16" x14ac:dyDescent="0.25">
      <c r="A10" s="36">
        <v>1</v>
      </c>
      <c r="B10" s="37" t="s">
        <v>36</v>
      </c>
      <c r="C10" s="38">
        <v>16296800</v>
      </c>
      <c r="D10" s="38">
        <v>63951</v>
      </c>
      <c r="E10" s="38">
        <v>25064</v>
      </c>
      <c r="F10" s="52">
        <v>979</v>
      </c>
      <c r="G10" s="52">
        <v>3171</v>
      </c>
      <c r="H10" s="38">
        <v>137057</v>
      </c>
      <c r="I10" s="38">
        <f>D10+E10+F10+G10+H10</f>
        <v>230222</v>
      </c>
      <c r="J10" s="38">
        <f>I10*1000</f>
        <v>230222000</v>
      </c>
      <c r="K10" s="52">
        <f>J10*3.67</f>
        <v>844914740</v>
      </c>
      <c r="L10" s="38">
        <f>$B$48*K10</f>
        <v>77289718405.06926</v>
      </c>
      <c r="M10" s="38">
        <f t="shared" ref="M10:M46" si="0">$B$49*L10</f>
        <v>5826554982712.7109</v>
      </c>
      <c r="N10" s="38">
        <f>M10*(3/100)</f>
        <v>174796649481.38132</v>
      </c>
      <c r="O10" s="38">
        <f>N10/100000</f>
        <v>1747966.4948138131</v>
      </c>
      <c r="P10" s="38">
        <v>10725.826510810792</v>
      </c>
    </row>
    <row r="11" spans="1:16" x14ac:dyDescent="0.25">
      <c r="A11" s="39">
        <v>2</v>
      </c>
      <c r="B11" s="40" t="s">
        <v>35</v>
      </c>
      <c r="C11" s="41">
        <v>8374300</v>
      </c>
      <c r="D11" s="41">
        <v>340351</v>
      </c>
      <c r="E11" s="41">
        <v>102229</v>
      </c>
      <c r="F11" s="54">
        <v>9163</v>
      </c>
      <c r="G11" s="54">
        <v>11802</v>
      </c>
      <c r="H11" s="41">
        <v>560298</v>
      </c>
      <c r="I11" s="41">
        <f t="shared" ref="I11:I46" si="1">D11+E11+F11+G11+H11</f>
        <v>1023843</v>
      </c>
      <c r="J11" s="41">
        <f t="shared" ref="J11:J46" si="2">I11*1000</f>
        <v>1023843000</v>
      </c>
      <c r="K11" s="54">
        <f t="shared" ref="K11:K46" si="3">J11*3.67</f>
        <v>3757503810</v>
      </c>
      <c r="L11" s="41">
        <f t="shared" ref="L11:L46" si="4">$B$48*K11</f>
        <v>343722742227.07349</v>
      </c>
      <c r="M11" s="41">
        <f t="shared" si="0"/>
        <v>25911848273255.941</v>
      </c>
      <c r="N11" s="41">
        <f t="shared" ref="N11:N46" si="5">M11*(3/100)</f>
        <v>777355448197.67822</v>
      </c>
      <c r="O11" s="41">
        <f t="shared" ref="O11:O46" si="6">N11/100000</f>
        <v>7773554.481976782</v>
      </c>
      <c r="P11" s="41">
        <v>92826.319596584566</v>
      </c>
    </row>
    <row r="12" spans="1:16" x14ac:dyDescent="0.25">
      <c r="A12" s="36">
        <v>3</v>
      </c>
      <c r="B12" s="37" t="s">
        <v>34</v>
      </c>
      <c r="C12" s="38">
        <v>7843800</v>
      </c>
      <c r="D12" s="38">
        <v>87070</v>
      </c>
      <c r="E12" s="38">
        <v>21495</v>
      </c>
      <c r="F12" s="52">
        <v>1875</v>
      </c>
      <c r="G12" s="52">
        <v>4890</v>
      </c>
      <c r="H12" s="38">
        <v>156042</v>
      </c>
      <c r="I12" s="38">
        <f t="shared" si="1"/>
        <v>271372</v>
      </c>
      <c r="J12" s="38">
        <f t="shared" si="2"/>
        <v>271372000</v>
      </c>
      <c r="K12" s="52">
        <f t="shared" si="3"/>
        <v>995935240</v>
      </c>
      <c r="L12" s="38">
        <f t="shared" si="4"/>
        <v>91104522864.975769</v>
      </c>
      <c r="M12" s="38">
        <f t="shared" si="0"/>
        <v>6867996450246.7773</v>
      </c>
      <c r="N12" s="38">
        <f t="shared" si="5"/>
        <v>206039893507.40332</v>
      </c>
      <c r="O12" s="38">
        <f t="shared" si="6"/>
        <v>2060398.9350740332</v>
      </c>
      <c r="P12" s="38">
        <v>26267.866787450384</v>
      </c>
    </row>
    <row r="13" spans="1:16" x14ac:dyDescent="0.25">
      <c r="A13" s="39">
        <v>4</v>
      </c>
      <c r="B13" s="40" t="s">
        <v>33</v>
      </c>
      <c r="C13" s="41">
        <v>9416300</v>
      </c>
      <c r="D13" s="41">
        <v>14743</v>
      </c>
      <c r="E13" s="41">
        <v>5249</v>
      </c>
      <c r="F13" s="54">
        <v>231</v>
      </c>
      <c r="G13" s="54">
        <v>785</v>
      </c>
      <c r="H13" s="41">
        <v>35873</v>
      </c>
      <c r="I13" s="41">
        <f t="shared" si="1"/>
        <v>56881</v>
      </c>
      <c r="J13" s="41">
        <f t="shared" si="2"/>
        <v>56881000</v>
      </c>
      <c r="K13" s="54">
        <f t="shared" si="3"/>
        <v>208753270</v>
      </c>
      <c r="L13" s="41">
        <f t="shared" si="4"/>
        <v>19095987666.68148</v>
      </c>
      <c r="M13" s="41">
        <f t="shared" si="0"/>
        <v>1439568216641.6836</v>
      </c>
      <c r="N13" s="41">
        <f t="shared" si="5"/>
        <v>43187046499.250504</v>
      </c>
      <c r="O13" s="41">
        <f t="shared" si="6"/>
        <v>431870.46499250503</v>
      </c>
      <c r="P13" s="41">
        <v>4586.4136124858487</v>
      </c>
    </row>
    <row r="14" spans="1:16" x14ac:dyDescent="0.25">
      <c r="A14" s="36">
        <v>5</v>
      </c>
      <c r="B14" s="37" t="s">
        <v>32</v>
      </c>
      <c r="C14" s="38">
        <v>13519200</v>
      </c>
      <c r="D14" s="38">
        <v>152714</v>
      </c>
      <c r="E14" s="38">
        <v>48947</v>
      </c>
      <c r="F14" s="52">
        <v>2520</v>
      </c>
      <c r="G14" s="52">
        <v>8487</v>
      </c>
      <c r="H14" s="38">
        <v>283769</v>
      </c>
      <c r="I14" s="38">
        <f t="shared" si="1"/>
        <v>496437</v>
      </c>
      <c r="J14" s="38">
        <f t="shared" si="2"/>
        <v>496437000</v>
      </c>
      <c r="K14" s="52">
        <f t="shared" si="3"/>
        <v>1821923790</v>
      </c>
      <c r="L14" s="38">
        <f t="shared" si="4"/>
        <v>166662942446.23608</v>
      </c>
      <c r="M14" s="38">
        <f t="shared" si="0"/>
        <v>12564035912957.709</v>
      </c>
      <c r="N14" s="38">
        <f t="shared" si="5"/>
        <v>376921077388.73126</v>
      </c>
      <c r="O14" s="38">
        <f t="shared" si="6"/>
        <v>3769210.7738873125</v>
      </c>
      <c r="P14" s="38">
        <v>27880.427642814015</v>
      </c>
    </row>
    <row r="15" spans="1:16" x14ac:dyDescent="0.25">
      <c r="A15" s="39">
        <v>6</v>
      </c>
      <c r="B15" s="40" t="s">
        <v>31</v>
      </c>
      <c r="C15" s="41">
        <v>370200</v>
      </c>
      <c r="D15" s="41">
        <v>8863</v>
      </c>
      <c r="E15" s="41">
        <v>2606</v>
      </c>
      <c r="F15" s="54">
        <v>232</v>
      </c>
      <c r="G15" s="54">
        <v>448</v>
      </c>
      <c r="H15" s="41">
        <v>13095</v>
      </c>
      <c r="I15" s="41">
        <f t="shared" si="1"/>
        <v>25244</v>
      </c>
      <c r="J15" s="41">
        <f t="shared" si="2"/>
        <v>25244000</v>
      </c>
      <c r="K15" s="54">
        <f t="shared" si="3"/>
        <v>92645480</v>
      </c>
      <c r="L15" s="41">
        <f t="shared" si="4"/>
        <v>8474870565.8780146</v>
      </c>
      <c r="M15" s="41">
        <f t="shared" si="0"/>
        <v>638885744992.22351</v>
      </c>
      <c r="N15" s="41">
        <f t="shared" si="5"/>
        <v>19166572349.766705</v>
      </c>
      <c r="O15" s="41">
        <f t="shared" si="6"/>
        <v>191665.72349766706</v>
      </c>
      <c r="P15" s="41">
        <v>51773.561182514059</v>
      </c>
    </row>
    <row r="16" spans="1:16" x14ac:dyDescent="0.25">
      <c r="A16" s="36">
        <v>7</v>
      </c>
      <c r="B16" s="37" t="s">
        <v>30</v>
      </c>
      <c r="C16" s="38">
        <v>19624400</v>
      </c>
      <c r="D16" s="38">
        <v>28602</v>
      </c>
      <c r="E16" s="38">
        <v>9814</v>
      </c>
      <c r="F16" s="52">
        <v>502</v>
      </c>
      <c r="G16" s="52">
        <v>1634</v>
      </c>
      <c r="H16" s="38">
        <v>67214</v>
      </c>
      <c r="I16" s="38">
        <f t="shared" si="1"/>
        <v>107766</v>
      </c>
      <c r="J16" s="38">
        <f t="shared" si="2"/>
        <v>107766000</v>
      </c>
      <c r="K16" s="52">
        <f t="shared" si="3"/>
        <v>395501220</v>
      </c>
      <c r="L16" s="38">
        <f t="shared" si="4"/>
        <v>36179008928.949852</v>
      </c>
      <c r="M16" s="38">
        <f t="shared" si="0"/>
        <v>2727387149216.9209</v>
      </c>
      <c r="N16" s="38">
        <f t="shared" si="5"/>
        <v>81821614476.507629</v>
      </c>
      <c r="O16" s="38">
        <f t="shared" si="6"/>
        <v>818216.14476507634</v>
      </c>
      <c r="P16" s="38">
        <v>4169.3817123839526</v>
      </c>
    </row>
    <row r="17" spans="1:16" x14ac:dyDescent="0.25">
      <c r="A17" s="39">
        <v>8</v>
      </c>
      <c r="B17" s="40" t="s">
        <v>29</v>
      </c>
      <c r="C17" s="41">
        <v>4421200</v>
      </c>
      <c r="D17" s="41">
        <v>2326</v>
      </c>
      <c r="E17" s="41">
        <v>836</v>
      </c>
      <c r="F17" s="54">
        <v>41</v>
      </c>
      <c r="G17" s="54">
        <v>139</v>
      </c>
      <c r="H17" s="41">
        <v>6890</v>
      </c>
      <c r="I17" s="41">
        <f t="shared" si="1"/>
        <v>10232</v>
      </c>
      <c r="J17" s="41">
        <f t="shared" si="2"/>
        <v>10232000</v>
      </c>
      <c r="K17" s="54">
        <f t="shared" si="3"/>
        <v>37551440</v>
      </c>
      <c r="L17" s="41">
        <f t="shared" si="4"/>
        <v>3435068754.1619334</v>
      </c>
      <c r="M17" s="41">
        <f t="shared" si="0"/>
        <v>258955749594.37613</v>
      </c>
      <c r="N17" s="41">
        <f t="shared" si="5"/>
        <v>7768672487.8312836</v>
      </c>
      <c r="O17" s="41">
        <f t="shared" si="6"/>
        <v>77686.724878312831</v>
      </c>
      <c r="P17" s="41">
        <v>1757.1411580184754</v>
      </c>
    </row>
    <row r="18" spans="1:16" x14ac:dyDescent="0.25">
      <c r="A18" s="36">
        <v>9</v>
      </c>
      <c r="B18" s="37" t="s">
        <v>28</v>
      </c>
      <c r="C18" s="38">
        <v>5567300</v>
      </c>
      <c r="D18" s="38">
        <v>114269</v>
      </c>
      <c r="E18" s="38">
        <v>31880</v>
      </c>
      <c r="F18" s="52">
        <v>2657</v>
      </c>
      <c r="G18" s="52">
        <v>3328</v>
      </c>
      <c r="H18" s="38">
        <v>105937</v>
      </c>
      <c r="I18" s="38">
        <f t="shared" si="1"/>
        <v>258071</v>
      </c>
      <c r="J18" s="38">
        <f t="shared" si="2"/>
        <v>258071000</v>
      </c>
      <c r="K18" s="52">
        <f t="shared" si="3"/>
        <v>947120570</v>
      </c>
      <c r="L18" s="38">
        <f t="shared" si="4"/>
        <v>86639134915.492996</v>
      </c>
      <c r="M18" s="38">
        <f t="shared" si="0"/>
        <v>6531369160825.8643</v>
      </c>
      <c r="N18" s="38">
        <f t="shared" si="5"/>
        <v>195941074824.77591</v>
      </c>
      <c r="O18" s="38">
        <f t="shared" si="6"/>
        <v>1959410.7482477592</v>
      </c>
      <c r="P18" s="38">
        <v>35194.991256942485</v>
      </c>
    </row>
    <row r="19" spans="1:16" x14ac:dyDescent="0.25">
      <c r="A19" s="39">
        <v>10</v>
      </c>
      <c r="B19" s="40" t="s">
        <v>215</v>
      </c>
      <c r="C19" s="41">
        <v>22223600</v>
      </c>
      <c r="D19" s="41">
        <v>163897</v>
      </c>
      <c r="E19" s="41">
        <v>45864</v>
      </c>
      <c r="F19" s="54">
        <v>3386</v>
      </c>
      <c r="G19" s="54">
        <v>4951</v>
      </c>
      <c r="H19" s="41">
        <v>152772</v>
      </c>
      <c r="I19" s="41">
        <f t="shared" si="1"/>
        <v>370870</v>
      </c>
      <c r="J19" s="41">
        <f t="shared" si="2"/>
        <v>370870000</v>
      </c>
      <c r="K19" s="54">
        <f t="shared" si="3"/>
        <v>1361092900</v>
      </c>
      <c r="L19" s="41">
        <f t="shared" si="4"/>
        <v>124507813609.85498</v>
      </c>
      <c r="M19" s="41">
        <f t="shared" si="0"/>
        <v>9386133586011.168</v>
      </c>
      <c r="N19" s="41">
        <f t="shared" si="5"/>
        <v>281584007580.33502</v>
      </c>
      <c r="O19" s="41">
        <f t="shared" si="6"/>
        <v>2815840.0758033502</v>
      </c>
      <c r="P19" s="41">
        <v>13719.405522028888</v>
      </c>
    </row>
    <row r="20" spans="1:16" x14ac:dyDescent="0.25">
      <c r="A20" s="36">
        <v>11</v>
      </c>
      <c r="B20" s="37" t="s">
        <v>26</v>
      </c>
      <c r="C20" s="38">
        <v>7971600</v>
      </c>
      <c r="D20" s="38">
        <v>51017</v>
      </c>
      <c r="E20" s="38">
        <v>20819</v>
      </c>
      <c r="F20" s="52">
        <v>774</v>
      </c>
      <c r="G20" s="52">
        <v>2536</v>
      </c>
      <c r="H20" s="38">
        <v>109665</v>
      </c>
      <c r="I20" s="38">
        <f t="shared" si="1"/>
        <v>184811</v>
      </c>
      <c r="J20" s="38">
        <f t="shared" si="2"/>
        <v>184811000</v>
      </c>
      <c r="K20" s="52">
        <f t="shared" si="3"/>
        <v>678256370</v>
      </c>
      <c r="L20" s="38">
        <f t="shared" si="4"/>
        <v>62044418640.091972</v>
      </c>
      <c r="M20" s="38">
        <f t="shared" si="0"/>
        <v>4677274339160.1094</v>
      </c>
      <c r="N20" s="38">
        <f t="shared" si="5"/>
        <v>140318230174.80328</v>
      </c>
      <c r="O20" s="38">
        <f t="shared" si="6"/>
        <v>1403182.3017480329</v>
      </c>
      <c r="P20" s="38">
        <v>17602.26681905807</v>
      </c>
    </row>
    <row r="21" spans="1:16" x14ac:dyDescent="0.25">
      <c r="A21" s="39">
        <v>12</v>
      </c>
      <c r="B21" s="40" t="s">
        <v>25</v>
      </c>
      <c r="C21" s="41">
        <v>19179100</v>
      </c>
      <c r="D21" s="41">
        <v>122741</v>
      </c>
      <c r="E21" s="41">
        <v>36716</v>
      </c>
      <c r="F21" s="54">
        <v>2890</v>
      </c>
      <c r="G21" s="54">
        <v>6380</v>
      </c>
      <c r="H21" s="41">
        <v>207668</v>
      </c>
      <c r="I21" s="41">
        <f t="shared" si="1"/>
        <v>376395</v>
      </c>
      <c r="J21" s="41">
        <f t="shared" si="2"/>
        <v>376395000</v>
      </c>
      <c r="K21" s="54">
        <f t="shared" si="3"/>
        <v>1381369650</v>
      </c>
      <c r="L21" s="41">
        <f t="shared" si="4"/>
        <v>126362656736.00282</v>
      </c>
      <c r="M21" s="41">
        <f t="shared" si="0"/>
        <v>9525962604434.6367</v>
      </c>
      <c r="N21" s="41">
        <f t="shared" si="5"/>
        <v>285778878133.03906</v>
      </c>
      <c r="O21" s="41">
        <f t="shared" si="6"/>
        <v>2857788.7813303908</v>
      </c>
      <c r="P21" s="41">
        <v>14900.536424182526</v>
      </c>
    </row>
    <row r="22" spans="1:16" x14ac:dyDescent="0.25">
      <c r="A22" s="36">
        <v>13</v>
      </c>
      <c r="B22" s="37" t="s">
        <v>24</v>
      </c>
      <c r="C22" s="38">
        <v>3885200</v>
      </c>
      <c r="D22" s="38">
        <v>61802</v>
      </c>
      <c r="E22" s="38">
        <v>17440</v>
      </c>
      <c r="F22" s="52">
        <v>1534</v>
      </c>
      <c r="G22" s="52">
        <v>3198</v>
      </c>
      <c r="H22" s="38">
        <v>121549</v>
      </c>
      <c r="I22" s="38">
        <f t="shared" si="1"/>
        <v>205523</v>
      </c>
      <c r="J22" s="38">
        <f t="shared" si="2"/>
        <v>205523000</v>
      </c>
      <c r="K22" s="52">
        <f t="shared" si="3"/>
        <v>754269410</v>
      </c>
      <c r="L22" s="38">
        <f t="shared" si="4"/>
        <v>68997814265.209442</v>
      </c>
      <c r="M22" s="38">
        <f t="shared" si="0"/>
        <v>5201462326415.6533</v>
      </c>
      <c r="N22" s="38">
        <f t="shared" si="5"/>
        <v>156043869792.4696</v>
      </c>
      <c r="O22" s="38">
        <f t="shared" si="6"/>
        <v>1560438.6979246961</v>
      </c>
      <c r="P22" s="38">
        <v>40163.664622791526</v>
      </c>
    </row>
    <row r="23" spans="1:16" x14ac:dyDescent="0.25">
      <c r="A23" s="39">
        <v>14</v>
      </c>
      <c r="B23" s="40" t="s">
        <v>23</v>
      </c>
      <c r="C23" s="41">
        <v>30825200</v>
      </c>
      <c r="D23" s="41">
        <v>171587</v>
      </c>
      <c r="E23" s="41">
        <v>67160</v>
      </c>
      <c r="F23" s="54">
        <v>2676</v>
      </c>
      <c r="G23" s="54">
        <v>8653</v>
      </c>
      <c r="H23" s="41">
        <v>359174</v>
      </c>
      <c r="I23" s="41">
        <f t="shared" si="1"/>
        <v>609250</v>
      </c>
      <c r="J23" s="41">
        <f t="shared" si="2"/>
        <v>609250000</v>
      </c>
      <c r="K23" s="54">
        <f t="shared" si="3"/>
        <v>2235947500</v>
      </c>
      <c r="L23" s="41">
        <f t="shared" si="4"/>
        <v>204536321195.57837</v>
      </c>
      <c r="M23" s="41">
        <f t="shared" si="0"/>
        <v>15419154656017.752</v>
      </c>
      <c r="N23" s="41">
        <f t="shared" si="5"/>
        <v>462574639680.53253</v>
      </c>
      <c r="O23" s="41">
        <f t="shared" si="6"/>
        <v>4625746.3968053255</v>
      </c>
      <c r="P23" s="41">
        <v>15006.379185878197</v>
      </c>
    </row>
    <row r="24" spans="1:16" x14ac:dyDescent="0.25">
      <c r="A24" s="36">
        <v>15</v>
      </c>
      <c r="B24" s="37" t="s">
        <v>22</v>
      </c>
      <c r="C24" s="38">
        <v>30771300</v>
      </c>
      <c r="D24" s="38">
        <v>137831</v>
      </c>
      <c r="E24" s="38">
        <v>42353</v>
      </c>
      <c r="F24" s="52">
        <v>2316</v>
      </c>
      <c r="G24" s="52">
        <v>7928</v>
      </c>
      <c r="H24" s="38">
        <v>261178</v>
      </c>
      <c r="I24" s="38">
        <f t="shared" si="1"/>
        <v>451606</v>
      </c>
      <c r="J24" s="38">
        <f t="shared" si="2"/>
        <v>451606000</v>
      </c>
      <c r="K24" s="52">
        <f t="shared" si="3"/>
        <v>1657394020</v>
      </c>
      <c r="L24" s="38">
        <f t="shared" si="4"/>
        <v>151612359244.72772</v>
      </c>
      <c r="M24" s="38">
        <f t="shared" si="0"/>
        <v>11429434152787.121</v>
      </c>
      <c r="N24" s="38">
        <f t="shared" si="5"/>
        <v>342883024583.61365</v>
      </c>
      <c r="O24" s="38">
        <f t="shared" si="6"/>
        <v>3428830.2458361364</v>
      </c>
      <c r="P24" s="38">
        <v>11142.948935651521</v>
      </c>
    </row>
    <row r="25" spans="1:16" x14ac:dyDescent="0.25">
      <c r="A25" s="39">
        <v>16</v>
      </c>
      <c r="B25" s="40" t="s">
        <v>21</v>
      </c>
      <c r="C25" s="41">
        <v>2232700</v>
      </c>
      <c r="D25" s="41">
        <v>47590</v>
      </c>
      <c r="E25" s="41">
        <v>14101</v>
      </c>
      <c r="F25" s="54">
        <v>880</v>
      </c>
      <c r="G25" s="54">
        <v>2652</v>
      </c>
      <c r="H25" s="41">
        <v>111708</v>
      </c>
      <c r="I25" s="41">
        <f t="shared" si="1"/>
        <v>176931</v>
      </c>
      <c r="J25" s="41">
        <f t="shared" si="2"/>
        <v>176931000</v>
      </c>
      <c r="K25" s="54">
        <f t="shared" si="3"/>
        <v>649336770</v>
      </c>
      <c r="L25" s="41">
        <f t="shared" si="4"/>
        <v>59398959122.617767</v>
      </c>
      <c r="M25" s="41">
        <f t="shared" si="0"/>
        <v>4477843992521.751</v>
      </c>
      <c r="N25" s="41">
        <f t="shared" si="5"/>
        <v>134335319775.65253</v>
      </c>
      <c r="O25" s="41">
        <f t="shared" si="6"/>
        <v>1343353.1977565254</v>
      </c>
      <c r="P25" s="41">
        <v>60167.205524993296</v>
      </c>
    </row>
    <row r="26" spans="1:16" x14ac:dyDescent="0.25">
      <c r="A26" s="36">
        <v>17</v>
      </c>
      <c r="B26" s="37" t="s">
        <v>20</v>
      </c>
      <c r="C26" s="38">
        <v>2242900</v>
      </c>
      <c r="D26" s="38">
        <v>55241</v>
      </c>
      <c r="E26" s="38">
        <v>15820</v>
      </c>
      <c r="F26" s="52">
        <v>1238</v>
      </c>
      <c r="G26" s="52">
        <v>3075</v>
      </c>
      <c r="H26" s="38">
        <v>108014</v>
      </c>
      <c r="I26" s="38">
        <f t="shared" si="1"/>
        <v>183388</v>
      </c>
      <c r="J26" s="38">
        <f t="shared" si="2"/>
        <v>183388000</v>
      </c>
      <c r="K26" s="52">
        <f t="shared" si="3"/>
        <v>673033960</v>
      </c>
      <c r="L26" s="38">
        <f t="shared" si="4"/>
        <v>61566691623.167381</v>
      </c>
      <c r="M26" s="38">
        <f t="shared" si="0"/>
        <v>4641260458034.9346</v>
      </c>
      <c r="N26" s="38">
        <f t="shared" si="5"/>
        <v>139237813741.04803</v>
      </c>
      <c r="O26" s="38">
        <f t="shared" si="6"/>
        <v>1392378.1374104803</v>
      </c>
      <c r="P26" s="38">
        <v>62079.367667327133</v>
      </c>
    </row>
    <row r="27" spans="1:16" x14ac:dyDescent="0.25">
      <c r="A27" s="39">
        <v>18</v>
      </c>
      <c r="B27" s="40" t="s">
        <v>19</v>
      </c>
      <c r="C27" s="41">
        <v>2108100</v>
      </c>
      <c r="D27" s="41">
        <v>48157</v>
      </c>
      <c r="E27" s="41">
        <v>10622</v>
      </c>
      <c r="F27" s="54">
        <v>758</v>
      </c>
      <c r="G27" s="54">
        <v>3140</v>
      </c>
      <c r="H27" s="41">
        <v>95961</v>
      </c>
      <c r="I27" s="41">
        <f t="shared" si="1"/>
        <v>158638</v>
      </c>
      <c r="J27" s="41">
        <f t="shared" si="2"/>
        <v>158638000</v>
      </c>
      <c r="K27" s="54">
        <f t="shared" si="3"/>
        <v>582201460</v>
      </c>
      <c r="L27" s="41">
        <f t="shared" si="4"/>
        <v>53257665854.450821</v>
      </c>
      <c r="M27" s="41">
        <f t="shared" si="0"/>
        <v>4014877072337.0444</v>
      </c>
      <c r="N27" s="41">
        <f t="shared" si="5"/>
        <v>120446312170.11133</v>
      </c>
      <c r="O27" s="41">
        <f t="shared" si="6"/>
        <v>1204463.1217011132</v>
      </c>
      <c r="P27" s="41">
        <v>57135.008856368921</v>
      </c>
    </row>
    <row r="28" spans="1:16" x14ac:dyDescent="0.25">
      <c r="A28" s="36">
        <v>19</v>
      </c>
      <c r="B28" s="37" t="s">
        <v>18</v>
      </c>
      <c r="C28" s="38">
        <v>1657900</v>
      </c>
      <c r="D28" s="38">
        <v>39339</v>
      </c>
      <c r="E28" s="38">
        <v>10618</v>
      </c>
      <c r="F28" s="52">
        <v>854</v>
      </c>
      <c r="G28" s="52">
        <v>2006</v>
      </c>
      <c r="H28" s="38">
        <v>82115</v>
      </c>
      <c r="I28" s="38">
        <f t="shared" si="1"/>
        <v>134932</v>
      </c>
      <c r="J28" s="38">
        <f t="shared" si="2"/>
        <v>134932000</v>
      </c>
      <c r="K28" s="52">
        <f t="shared" si="3"/>
        <v>495200440</v>
      </c>
      <c r="L28" s="38">
        <f t="shared" si="4"/>
        <v>45299129899.978302</v>
      </c>
      <c r="M28" s="38">
        <f t="shared" si="0"/>
        <v>3414915676726.7744</v>
      </c>
      <c r="N28" s="38">
        <f t="shared" si="5"/>
        <v>102447470301.80322</v>
      </c>
      <c r="O28" s="38">
        <f t="shared" si="6"/>
        <v>1024474.7030180322</v>
      </c>
      <c r="P28" s="38">
        <v>61793.516075639796</v>
      </c>
    </row>
    <row r="29" spans="1:16" x14ac:dyDescent="0.25">
      <c r="A29" s="39">
        <v>20</v>
      </c>
      <c r="B29" s="40" t="s">
        <v>17</v>
      </c>
      <c r="C29" s="41">
        <v>15570700</v>
      </c>
      <c r="D29" s="41">
        <v>131015</v>
      </c>
      <c r="E29" s="41">
        <v>40441</v>
      </c>
      <c r="F29" s="54">
        <v>2252</v>
      </c>
      <c r="G29" s="54">
        <v>7671</v>
      </c>
      <c r="H29" s="41">
        <v>263451</v>
      </c>
      <c r="I29" s="41">
        <f t="shared" si="1"/>
        <v>444830</v>
      </c>
      <c r="J29" s="41">
        <f t="shared" si="2"/>
        <v>444830000</v>
      </c>
      <c r="K29" s="54">
        <f t="shared" si="3"/>
        <v>1632526100</v>
      </c>
      <c r="L29" s="41">
        <f t="shared" si="4"/>
        <v>149337532634.2702</v>
      </c>
      <c r="M29" s="41">
        <f t="shared" si="0"/>
        <v>11257944301413.83</v>
      </c>
      <c r="N29" s="41">
        <f t="shared" si="5"/>
        <v>337738329042.41492</v>
      </c>
      <c r="O29" s="41">
        <f t="shared" si="6"/>
        <v>3377383.290424149</v>
      </c>
      <c r="P29" s="41">
        <v>21690.632344237245</v>
      </c>
    </row>
    <row r="30" spans="1:16" x14ac:dyDescent="0.25">
      <c r="A30" s="36">
        <v>21</v>
      </c>
      <c r="B30" s="37" t="s">
        <v>16</v>
      </c>
      <c r="C30" s="38">
        <v>5036200</v>
      </c>
      <c r="D30" s="38">
        <v>3420</v>
      </c>
      <c r="E30" s="38">
        <v>1284</v>
      </c>
      <c r="F30" s="52">
        <v>56</v>
      </c>
      <c r="G30" s="52">
        <v>175</v>
      </c>
      <c r="H30" s="38">
        <v>8623</v>
      </c>
      <c r="I30" s="38">
        <f t="shared" si="1"/>
        <v>13558</v>
      </c>
      <c r="J30" s="38">
        <f t="shared" si="2"/>
        <v>13558000</v>
      </c>
      <c r="K30" s="52">
        <f t="shared" si="3"/>
        <v>49757860</v>
      </c>
      <c r="L30" s="38">
        <f t="shared" si="4"/>
        <v>4551667530.1922884</v>
      </c>
      <c r="M30" s="38">
        <f t="shared" si="0"/>
        <v>343131553264.32288</v>
      </c>
      <c r="N30" s="38">
        <f t="shared" si="5"/>
        <v>10293946597.929686</v>
      </c>
      <c r="O30" s="38">
        <f t="shared" si="6"/>
        <v>102939.46597929686</v>
      </c>
      <c r="P30" s="38">
        <v>2043.9908260056563</v>
      </c>
    </row>
    <row r="31" spans="1:16" x14ac:dyDescent="0.25">
      <c r="A31" s="39">
        <v>22</v>
      </c>
      <c r="B31" s="40" t="s">
        <v>15</v>
      </c>
      <c r="C31" s="41">
        <v>34223900</v>
      </c>
      <c r="D31" s="41">
        <v>26714</v>
      </c>
      <c r="E31" s="41">
        <v>10803</v>
      </c>
      <c r="F31" s="54">
        <v>462</v>
      </c>
      <c r="G31" s="54">
        <v>1476</v>
      </c>
      <c r="H31" s="41">
        <v>71319</v>
      </c>
      <c r="I31" s="41">
        <f t="shared" si="1"/>
        <v>110774</v>
      </c>
      <c r="J31" s="41">
        <f t="shared" si="2"/>
        <v>110774000</v>
      </c>
      <c r="K31" s="54">
        <f t="shared" si="3"/>
        <v>406540580</v>
      </c>
      <c r="L31" s="41">
        <f t="shared" si="4"/>
        <v>37188849313.285179</v>
      </c>
      <c r="M31" s="41">
        <f t="shared" si="0"/>
        <v>2803514875446.3853</v>
      </c>
      <c r="N31" s="41">
        <f t="shared" si="5"/>
        <v>84105446263.391556</v>
      </c>
      <c r="O31" s="41">
        <f t="shared" si="6"/>
        <v>841054.46263391559</v>
      </c>
      <c r="P31" s="41">
        <v>2457.506194892796</v>
      </c>
    </row>
    <row r="32" spans="1:16" x14ac:dyDescent="0.25">
      <c r="A32" s="36">
        <v>23</v>
      </c>
      <c r="B32" s="37" t="s">
        <v>14</v>
      </c>
      <c r="C32" s="38">
        <v>709600</v>
      </c>
      <c r="D32" s="38">
        <v>18024</v>
      </c>
      <c r="E32" s="38">
        <v>5466</v>
      </c>
      <c r="F32" s="52">
        <v>498</v>
      </c>
      <c r="G32" s="52">
        <v>607</v>
      </c>
      <c r="H32" s="38">
        <v>30944</v>
      </c>
      <c r="I32" s="38">
        <f t="shared" si="1"/>
        <v>55539</v>
      </c>
      <c r="J32" s="38">
        <f t="shared" si="2"/>
        <v>55539000</v>
      </c>
      <c r="K32" s="52">
        <f t="shared" si="3"/>
        <v>203828130</v>
      </c>
      <c r="L32" s="38">
        <f t="shared" si="4"/>
        <v>18645453824.999962</v>
      </c>
      <c r="M32" s="38">
        <f t="shared" si="0"/>
        <v>1405604317506.0647</v>
      </c>
      <c r="N32" s="38">
        <f t="shared" si="5"/>
        <v>42168129525.181938</v>
      </c>
      <c r="O32" s="38">
        <f t="shared" si="6"/>
        <v>421681.29525181936</v>
      </c>
      <c r="P32" s="38">
        <v>59425.210717561917</v>
      </c>
    </row>
    <row r="33" spans="1:16" x14ac:dyDescent="0.25">
      <c r="A33" s="39">
        <v>24</v>
      </c>
      <c r="B33" s="40" t="s">
        <v>13</v>
      </c>
      <c r="C33" s="41">
        <v>13006000</v>
      </c>
      <c r="D33" s="41">
        <v>60459</v>
      </c>
      <c r="E33" s="41">
        <v>20671</v>
      </c>
      <c r="F33" s="54">
        <v>1198</v>
      </c>
      <c r="G33" s="54">
        <v>3102</v>
      </c>
      <c r="H33" s="41">
        <v>129183</v>
      </c>
      <c r="I33" s="41">
        <f t="shared" si="1"/>
        <v>214613</v>
      </c>
      <c r="J33" s="41">
        <f t="shared" si="2"/>
        <v>214613000</v>
      </c>
      <c r="K33" s="54">
        <f t="shared" si="3"/>
        <v>787629710</v>
      </c>
      <c r="L33" s="41">
        <f t="shared" si="4"/>
        <v>72049492820.265335</v>
      </c>
      <c r="M33" s="41">
        <f t="shared" si="0"/>
        <v>5431515860799.2412</v>
      </c>
      <c r="N33" s="41">
        <f t="shared" si="5"/>
        <v>162945475823.97723</v>
      </c>
      <c r="O33" s="41">
        <f t="shared" si="6"/>
        <v>1629454.7582397724</v>
      </c>
      <c r="P33" s="41">
        <v>12528.484993385917</v>
      </c>
    </row>
    <row r="34" spans="1:16" x14ac:dyDescent="0.25">
      <c r="A34" s="36">
        <v>25</v>
      </c>
      <c r="B34" s="37" t="s">
        <v>12</v>
      </c>
      <c r="C34" s="38">
        <v>11207700</v>
      </c>
      <c r="D34" s="38">
        <v>44413</v>
      </c>
      <c r="E34" s="38">
        <v>18415</v>
      </c>
      <c r="F34" s="52">
        <v>675</v>
      </c>
      <c r="G34" s="52">
        <v>2169</v>
      </c>
      <c r="H34" s="38">
        <v>96314</v>
      </c>
      <c r="I34" s="38">
        <f t="shared" si="1"/>
        <v>161986</v>
      </c>
      <c r="J34" s="38">
        <f t="shared" si="2"/>
        <v>161986000</v>
      </c>
      <c r="K34" s="52">
        <f t="shared" si="3"/>
        <v>594488620</v>
      </c>
      <c r="L34" s="38">
        <f t="shared" si="4"/>
        <v>54381650431.164474</v>
      </c>
      <c r="M34" s="38">
        <f t="shared" si="0"/>
        <v>4099609661238.7222</v>
      </c>
      <c r="N34" s="38">
        <f t="shared" si="5"/>
        <v>122988289837.16167</v>
      </c>
      <c r="O34" s="38">
        <f t="shared" si="6"/>
        <v>1229882.8983716166</v>
      </c>
      <c r="P34" s="38">
        <v>10973.552989209353</v>
      </c>
    </row>
    <row r="35" spans="1:16" x14ac:dyDescent="0.25">
      <c r="A35" s="39">
        <v>26</v>
      </c>
      <c r="B35" s="40" t="s">
        <v>11</v>
      </c>
      <c r="C35" s="41">
        <v>1048600</v>
      </c>
      <c r="D35" s="41">
        <v>24349</v>
      </c>
      <c r="E35" s="41">
        <v>5358</v>
      </c>
      <c r="F35" s="54">
        <v>477</v>
      </c>
      <c r="G35" s="54">
        <v>1486</v>
      </c>
      <c r="H35" s="41">
        <v>43304</v>
      </c>
      <c r="I35" s="41">
        <f t="shared" si="1"/>
        <v>74974</v>
      </c>
      <c r="J35" s="41">
        <f t="shared" si="2"/>
        <v>74974000</v>
      </c>
      <c r="K35" s="54">
        <f t="shared" si="3"/>
        <v>275154580</v>
      </c>
      <c r="L35" s="41">
        <f t="shared" si="4"/>
        <v>25170137292.272945</v>
      </c>
      <c r="M35" s="41">
        <f t="shared" si="0"/>
        <v>1897473452901.5591</v>
      </c>
      <c r="N35" s="41">
        <f t="shared" si="5"/>
        <v>56924203587.046768</v>
      </c>
      <c r="O35" s="41">
        <f t="shared" si="6"/>
        <v>569242.03587046766</v>
      </c>
      <c r="P35" s="41">
        <v>54285.908437008169</v>
      </c>
    </row>
    <row r="36" spans="1:16" x14ac:dyDescent="0.25">
      <c r="A36" s="36">
        <v>27</v>
      </c>
      <c r="B36" s="37" t="s">
        <v>10</v>
      </c>
      <c r="C36" s="38">
        <v>24092800</v>
      </c>
      <c r="D36" s="38">
        <v>32543</v>
      </c>
      <c r="E36" s="38">
        <v>10234</v>
      </c>
      <c r="F36" s="52">
        <v>534</v>
      </c>
      <c r="G36" s="52">
        <v>1825</v>
      </c>
      <c r="H36" s="38">
        <v>72105</v>
      </c>
      <c r="I36" s="38">
        <f t="shared" si="1"/>
        <v>117241</v>
      </c>
      <c r="J36" s="38">
        <f t="shared" si="2"/>
        <v>117241000</v>
      </c>
      <c r="K36" s="52">
        <f t="shared" si="3"/>
        <v>430274470</v>
      </c>
      <c r="L36" s="38">
        <f t="shared" si="4"/>
        <v>39359938995.96357</v>
      </c>
      <c r="M36" s="38">
        <f t="shared" si="0"/>
        <v>2967184425155.8105</v>
      </c>
      <c r="N36" s="38">
        <f t="shared" si="5"/>
        <v>89015532754.674316</v>
      </c>
      <c r="O36" s="38">
        <f t="shared" si="6"/>
        <v>890155.32754674321</v>
      </c>
      <c r="P36" s="38">
        <v>3694.6943798427051</v>
      </c>
    </row>
    <row r="37" spans="1:16" x14ac:dyDescent="0.25">
      <c r="A37" s="39">
        <v>28</v>
      </c>
      <c r="B37" s="40" t="s">
        <v>9</v>
      </c>
      <c r="C37" s="41">
        <v>5348300</v>
      </c>
      <c r="D37" s="41">
        <v>159674</v>
      </c>
      <c r="E37" s="41">
        <v>42893</v>
      </c>
      <c r="F37" s="54">
        <v>3561</v>
      </c>
      <c r="G37" s="54">
        <v>5184</v>
      </c>
      <c r="H37" s="41">
        <v>166847</v>
      </c>
      <c r="I37" s="41">
        <f t="shared" si="1"/>
        <v>378159</v>
      </c>
      <c r="J37" s="41">
        <f t="shared" si="2"/>
        <v>378159000</v>
      </c>
      <c r="K37" s="54">
        <f t="shared" si="3"/>
        <v>1387843530</v>
      </c>
      <c r="L37" s="41">
        <f t="shared" si="4"/>
        <v>126954863663.51862</v>
      </c>
      <c r="M37" s="41">
        <f t="shared" si="0"/>
        <v>9570606656651.6484</v>
      </c>
      <c r="N37" s="41">
        <f t="shared" si="5"/>
        <v>287118199699.54944</v>
      </c>
      <c r="O37" s="41">
        <f t="shared" si="6"/>
        <v>2871181.9969954942</v>
      </c>
      <c r="P37" s="41">
        <v>53684.011685872036</v>
      </c>
    </row>
    <row r="38" spans="1:16" x14ac:dyDescent="0.25">
      <c r="A38" s="36">
        <v>29</v>
      </c>
      <c r="B38" s="37" t="s">
        <v>8</v>
      </c>
      <c r="C38" s="38">
        <v>8875200</v>
      </c>
      <c r="D38" s="38">
        <v>45365</v>
      </c>
      <c r="E38" s="38">
        <v>14119</v>
      </c>
      <c r="F38" s="52">
        <v>726</v>
      </c>
      <c r="G38" s="52">
        <v>2162</v>
      </c>
      <c r="H38" s="38">
        <v>92889</v>
      </c>
      <c r="I38" s="38">
        <f t="shared" si="1"/>
        <v>155261</v>
      </c>
      <c r="J38" s="38">
        <f t="shared" si="2"/>
        <v>155261000</v>
      </c>
      <c r="K38" s="52">
        <f t="shared" si="3"/>
        <v>569807870</v>
      </c>
      <c r="L38" s="38">
        <f t="shared" si="4"/>
        <v>52123945449.563713</v>
      </c>
      <c r="M38" s="38">
        <f t="shared" si="0"/>
        <v>3929410539266.2656</v>
      </c>
      <c r="N38" s="38">
        <f t="shared" si="5"/>
        <v>117882316177.98796</v>
      </c>
      <c r="O38" s="38">
        <f t="shared" si="6"/>
        <v>1178823.1617798796</v>
      </c>
      <c r="P38" s="38">
        <v>13282.215181403006</v>
      </c>
    </row>
    <row r="39" spans="1:16" x14ac:dyDescent="0.25">
      <c r="A39" s="39">
        <v>30</v>
      </c>
      <c r="B39" s="40" t="s">
        <v>7</v>
      </c>
      <c r="C39" s="41">
        <v>824900</v>
      </c>
      <c r="D39" s="41">
        <v>47560</v>
      </c>
      <c r="E39" s="41">
        <v>15450</v>
      </c>
      <c r="F39" s="54">
        <v>1432</v>
      </c>
      <c r="G39" s="54">
        <v>1808</v>
      </c>
      <c r="H39" s="41">
        <v>43586</v>
      </c>
      <c r="I39" s="41">
        <f t="shared" si="1"/>
        <v>109836</v>
      </c>
      <c r="J39" s="41">
        <f t="shared" si="2"/>
        <v>109836000</v>
      </c>
      <c r="K39" s="54">
        <f t="shared" si="3"/>
        <v>403098120</v>
      </c>
      <c r="L39" s="41">
        <f t="shared" si="4"/>
        <v>36873945629.606148</v>
      </c>
      <c r="M39" s="41">
        <f t="shared" si="0"/>
        <v>2779775577838.9263</v>
      </c>
      <c r="N39" s="41">
        <f t="shared" si="5"/>
        <v>83393267335.167786</v>
      </c>
      <c r="O39" s="41">
        <f t="shared" si="6"/>
        <v>833932.67335167783</v>
      </c>
      <c r="P39" s="41">
        <v>101095.00222471546</v>
      </c>
    </row>
    <row r="40" spans="1:16" x14ac:dyDescent="0.25">
      <c r="A40" s="36">
        <v>31</v>
      </c>
      <c r="B40" s="37" t="s">
        <v>6</v>
      </c>
      <c r="C40" s="38">
        <v>11400</v>
      </c>
      <c r="D40" s="38">
        <v>47</v>
      </c>
      <c r="E40" s="38">
        <v>15</v>
      </c>
      <c r="F40" s="52">
        <v>1</v>
      </c>
      <c r="G40" s="52">
        <v>3</v>
      </c>
      <c r="H40" s="38">
        <v>117</v>
      </c>
      <c r="I40" s="38">
        <f t="shared" si="1"/>
        <v>183</v>
      </c>
      <c r="J40" s="38">
        <f t="shared" si="2"/>
        <v>183000</v>
      </c>
      <c r="K40" s="52">
        <f t="shared" si="3"/>
        <v>671610</v>
      </c>
      <c r="L40" s="38">
        <f t="shared" si="4"/>
        <v>61436432.956570931</v>
      </c>
      <c r="M40" s="38">
        <f t="shared" si="0"/>
        <v>4631440791.2207613</v>
      </c>
      <c r="N40" s="38">
        <f t="shared" si="5"/>
        <v>138943223.73662284</v>
      </c>
      <c r="O40" s="38">
        <f t="shared" si="6"/>
        <v>1389.4322373662285</v>
      </c>
      <c r="P40" s="38">
        <v>12188.002082159899</v>
      </c>
    </row>
    <row r="41" spans="1:16" x14ac:dyDescent="0.25">
      <c r="A41" s="39">
        <v>32</v>
      </c>
      <c r="B41" s="40" t="s">
        <v>138</v>
      </c>
      <c r="C41" s="41">
        <f>49100+11100</f>
        <v>60200</v>
      </c>
      <c r="D41" s="41">
        <v>558</v>
      </c>
      <c r="E41" s="41">
        <v>129</v>
      </c>
      <c r="F41" s="54">
        <v>11</v>
      </c>
      <c r="G41" s="54">
        <v>38</v>
      </c>
      <c r="H41" s="41">
        <v>1244</v>
      </c>
      <c r="I41" s="41">
        <f t="shared" si="1"/>
        <v>1980</v>
      </c>
      <c r="J41" s="41">
        <f t="shared" si="2"/>
        <v>1980000</v>
      </c>
      <c r="K41" s="54">
        <f t="shared" si="3"/>
        <v>7266600</v>
      </c>
      <c r="L41" s="41">
        <f t="shared" si="4"/>
        <v>664722061.49732482</v>
      </c>
      <c r="M41" s="41">
        <f t="shared" si="0"/>
        <v>50110670855.831184</v>
      </c>
      <c r="N41" s="41">
        <f t="shared" si="5"/>
        <v>1503320125.6749356</v>
      </c>
      <c r="O41" s="41">
        <f t="shared" si="6"/>
        <v>15033.201256749357</v>
      </c>
      <c r="P41" s="41">
        <v>30617.517834520077</v>
      </c>
    </row>
    <row r="42" spans="1:16" x14ac:dyDescent="0.25">
      <c r="A42" s="36">
        <v>33</v>
      </c>
      <c r="B42" s="37" t="s">
        <v>3</v>
      </c>
      <c r="C42" s="38">
        <v>148300</v>
      </c>
      <c r="D42" s="38">
        <v>263</v>
      </c>
      <c r="E42" s="38">
        <v>78</v>
      </c>
      <c r="F42" s="52">
        <v>5</v>
      </c>
      <c r="G42" s="52">
        <v>17</v>
      </c>
      <c r="H42" s="38">
        <v>839</v>
      </c>
      <c r="I42" s="38">
        <f t="shared" si="1"/>
        <v>1202</v>
      </c>
      <c r="J42" s="38">
        <f t="shared" si="2"/>
        <v>1202000</v>
      </c>
      <c r="K42" s="52">
        <f t="shared" si="3"/>
        <v>4411340</v>
      </c>
      <c r="L42" s="38">
        <f t="shared" si="4"/>
        <v>403533291.87867904</v>
      </c>
      <c r="M42" s="38">
        <f t="shared" si="0"/>
        <v>30420720388.236912</v>
      </c>
      <c r="N42" s="38">
        <f t="shared" si="5"/>
        <v>912621611.64710736</v>
      </c>
      <c r="O42" s="38">
        <f t="shared" si="6"/>
        <v>9126.2161164710742</v>
      </c>
      <c r="P42" s="38">
        <v>6153.8881432711196</v>
      </c>
    </row>
    <row r="43" spans="1:16" x14ac:dyDescent="0.25">
      <c r="A43" s="39">
        <v>34</v>
      </c>
      <c r="B43" s="40" t="s">
        <v>230</v>
      </c>
      <c r="C43" s="41"/>
      <c r="D43" s="41">
        <v>13293</v>
      </c>
      <c r="E43" s="41">
        <v>3836</v>
      </c>
      <c r="F43" s="54">
        <v>269</v>
      </c>
      <c r="G43" s="54">
        <v>317</v>
      </c>
      <c r="H43" s="41">
        <v>12987</v>
      </c>
      <c r="I43" s="41">
        <f t="shared" si="1"/>
        <v>30702</v>
      </c>
      <c r="J43" s="41">
        <f t="shared" si="2"/>
        <v>30702000</v>
      </c>
      <c r="K43" s="54">
        <f t="shared" si="3"/>
        <v>112676340</v>
      </c>
      <c r="L43" s="41">
        <f t="shared" si="4"/>
        <v>10307220571.763063</v>
      </c>
      <c r="M43" s="41">
        <f t="shared" si="0"/>
        <v>777019099300.87317</v>
      </c>
      <c r="N43" s="41">
        <f t="shared" si="5"/>
        <v>23310572979.026196</v>
      </c>
      <c r="O43" s="41">
        <f t="shared" si="6"/>
        <v>233105.72979026195</v>
      </c>
      <c r="P43" s="41"/>
    </row>
    <row r="44" spans="1:16" x14ac:dyDescent="0.25">
      <c r="A44" s="36">
        <v>35</v>
      </c>
      <c r="B44" s="37" t="s">
        <v>2</v>
      </c>
      <c r="C44" s="38">
        <v>3000</v>
      </c>
      <c r="D44" s="38">
        <v>46</v>
      </c>
      <c r="E44" s="38">
        <v>10</v>
      </c>
      <c r="F44" s="52">
        <v>1</v>
      </c>
      <c r="G44" s="52">
        <v>3</v>
      </c>
      <c r="H44" s="38">
        <v>150</v>
      </c>
      <c r="I44" s="38">
        <f t="shared" si="1"/>
        <v>210</v>
      </c>
      <c r="J44" s="38">
        <f t="shared" si="2"/>
        <v>210000</v>
      </c>
      <c r="K44" s="52">
        <f t="shared" si="3"/>
        <v>770700</v>
      </c>
      <c r="L44" s="38">
        <f t="shared" si="4"/>
        <v>70500824.70426172</v>
      </c>
      <c r="M44" s="38">
        <f t="shared" si="0"/>
        <v>5314768121.0730038</v>
      </c>
      <c r="N44" s="38">
        <f t="shared" si="5"/>
        <v>159443043.63219011</v>
      </c>
      <c r="O44" s="38">
        <f t="shared" si="6"/>
        <v>1594.430436321901</v>
      </c>
      <c r="P44" s="38">
        <v>53147.681210730036</v>
      </c>
    </row>
    <row r="45" spans="1:16" x14ac:dyDescent="0.25">
      <c r="A45" s="39">
        <v>36</v>
      </c>
      <c r="B45" s="40" t="s">
        <v>1</v>
      </c>
      <c r="C45" s="41">
        <v>49000</v>
      </c>
      <c r="D45" s="41">
        <v>76</v>
      </c>
      <c r="E45" s="41">
        <v>17</v>
      </c>
      <c r="F45" s="54">
        <v>1</v>
      </c>
      <c r="G45" s="54">
        <v>5</v>
      </c>
      <c r="H45" s="41">
        <v>287</v>
      </c>
      <c r="I45" s="41">
        <f t="shared" si="1"/>
        <v>386</v>
      </c>
      <c r="J45" s="41">
        <f t="shared" si="2"/>
        <v>386000</v>
      </c>
      <c r="K45" s="54">
        <f t="shared" si="3"/>
        <v>1416620</v>
      </c>
      <c r="L45" s="41">
        <f t="shared" si="4"/>
        <v>129587230.1706906</v>
      </c>
      <c r="M45" s="41">
        <f t="shared" si="0"/>
        <v>9769049974.9246655</v>
      </c>
      <c r="N45" s="41">
        <f t="shared" si="5"/>
        <v>293071499.24773997</v>
      </c>
      <c r="O45" s="41">
        <f t="shared" si="6"/>
        <v>2930.7149924773998</v>
      </c>
      <c r="P45" s="41">
        <v>5981.0510050559178</v>
      </c>
    </row>
    <row r="46" spans="1:16" x14ac:dyDescent="0.25">
      <c r="A46" s="42"/>
      <c r="B46" s="42" t="s">
        <v>0</v>
      </c>
      <c r="C46" s="42"/>
      <c r="D46" s="47">
        <f>SUM(D10:D45)</f>
        <v>2319910</v>
      </c>
      <c r="E46" s="47">
        <f t="shared" ref="E46:H46" si="7">SUM(E10:E45)</f>
        <v>718852</v>
      </c>
      <c r="F46" s="47">
        <f t="shared" si="7"/>
        <v>47665</v>
      </c>
      <c r="G46" s="47">
        <f t="shared" si="7"/>
        <v>107251</v>
      </c>
      <c r="H46" s="47">
        <f t="shared" si="7"/>
        <v>4010168</v>
      </c>
      <c r="I46" s="47">
        <f t="shared" si="1"/>
        <v>7203846</v>
      </c>
      <c r="J46" s="47">
        <f t="shared" si="2"/>
        <v>7203846000</v>
      </c>
      <c r="K46" s="47">
        <f t="shared" si="3"/>
        <v>26438114820</v>
      </c>
      <c r="L46" s="47">
        <f t="shared" si="4"/>
        <v>2418462304964.2715</v>
      </c>
      <c r="M46" s="47">
        <f t="shared" si="0"/>
        <v>182317957475806.09</v>
      </c>
      <c r="N46" s="47">
        <f t="shared" si="5"/>
        <v>5469538724274.1826</v>
      </c>
      <c r="O46" s="47">
        <f t="shared" si="6"/>
        <v>54695387.242741823</v>
      </c>
      <c r="P46" s="47"/>
    </row>
    <row r="47" spans="1:16" s="55" customFormat="1" x14ac:dyDescent="0.25">
      <c r="B47" s="55" t="s">
        <v>140</v>
      </c>
      <c r="I47" s="56"/>
      <c r="J47" s="53"/>
      <c r="K47" s="53"/>
      <c r="L47" s="53"/>
      <c r="M47" s="53"/>
      <c r="N47" s="53"/>
      <c r="O47" s="53"/>
      <c r="P47" s="53"/>
    </row>
    <row r="48" spans="1:16" ht="18" x14ac:dyDescent="0.35">
      <c r="B48" s="44">
        <f>'[2]GDP deflator'!L15</f>
        <v>91.476352282680324</v>
      </c>
      <c r="C48" s="7"/>
      <c r="D48" t="s">
        <v>141</v>
      </c>
    </row>
    <row r="49" spans="2:4" x14ac:dyDescent="0.25">
      <c r="B49" s="44">
        <f>'[2]Exchange Rates'!F47</f>
        <v>75.385900000000007</v>
      </c>
      <c r="C49" s="7"/>
      <c r="D49" t="s">
        <v>142</v>
      </c>
    </row>
    <row r="50" spans="2:4" x14ac:dyDescent="0.25">
      <c r="D50" t="s">
        <v>143</v>
      </c>
    </row>
    <row r="51" spans="2:4" x14ac:dyDescent="0.25">
      <c r="B51" t="s">
        <v>245</v>
      </c>
    </row>
  </sheetData>
  <mergeCells count="17">
    <mergeCell ref="A5:A9"/>
    <mergeCell ref="B5:B9"/>
    <mergeCell ref="J8:J9"/>
    <mergeCell ref="P8:P9"/>
    <mergeCell ref="I8:I9"/>
    <mergeCell ref="A3:O3"/>
    <mergeCell ref="D8:D9"/>
    <mergeCell ref="E8:E9"/>
    <mergeCell ref="F8:F9"/>
    <mergeCell ref="G8:G9"/>
    <mergeCell ref="H8:H9"/>
    <mergeCell ref="K8:K9"/>
    <mergeCell ref="L8:L9"/>
    <mergeCell ref="M8:M9"/>
    <mergeCell ref="N8:N9"/>
    <mergeCell ref="O8:O9"/>
    <mergeCell ref="C5:C9"/>
  </mergeCells>
  <pageMargins left="0.7" right="0.7" top="0.75" bottom="0.75" header="0.3" footer="0.3"/>
  <pageSetup paperSize="9" scale="5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057A3-ED55-44A2-9A27-E2E5E821FC83}">
  <dimension ref="A1:P51"/>
  <sheetViews>
    <sheetView zoomScale="115" zoomScaleNormal="115" zoomScaleSheetLayoutView="70" workbookViewId="0">
      <selection activeCell="B51" sqref="B51"/>
    </sheetView>
  </sheetViews>
  <sheetFormatPr defaultRowHeight="15" x14ac:dyDescent="0.25"/>
  <cols>
    <col min="1" max="1" width="4.140625" customWidth="1"/>
    <col min="2" max="3" width="17.7109375" customWidth="1"/>
    <col min="4" max="4" width="12.140625" customWidth="1"/>
    <col min="5" max="5" width="11.7109375" customWidth="1"/>
    <col min="6" max="6" width="9.42578125" customWidth="1"/>
    <col min="7" max="7" width="8.85546875" customWidth="1"/>
    <col min="8" max="8" width="12.28515625" customWidth="1"/>
    <col min="9" max="9" width="11.7109375" customWidth="1"/>
    <col min="10" max="10" width="13.85546875" customWidth="1"/>
    <col min="11" max="11" width="14.5703125" customWidth="1"/>
    <col min="12" max="12" width="18.85546875" customWidth="1"/>
    <col min="13" max="13" width="16.5703125" customWidth="1"/>
    <col min="14" max="14" width="14.5703125" customWidth="1"/>
    <col min="15" max="15" width="14.42578125" customWidth="1"/>
    <col min="16" max="16" width="14.42578125" style="57" customWidth="1"/>
  </cols>
  <sheetData>
    <row r="1" spans="1:16" x14ac:dyDescent="0.25">
      <c r="A1" s="1" t="s">
        <v>236</v>
      </c>
    </row>
    <row r="3" spans="1:16" ht="16.5" x14ac:dyDescent="0.25">
      <c r="A3" s="264" t="s">
        <v>146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51"/>
    </row>
    <row r="4" spans="1:16" ht="16.5" x14ac:dyDescent="0.25">
      <c r="A4" s="59"/>
      <c r="B4" s="59"/>
      <c r="C4" s="180"/>
      <c r="D4" s="59"/>
      <c r="E4" s="59"/>
      <c r="F4" s="59"/>
      <c r="G4" s="59"/>
      <c r="H4" s="59"/>
      <c r="I4" s="59"/>
      <c r="J4" s="59"/>
      <c r="K4" s="59"/>
      <c r="L4" s="59"/>
      <c r="M4" s="59" t="s">
        <v>149</v>
      </c>
      <c r="N4" s="59"/>
      <c r="O4" s="59"/>
      <c r="P4" s="51"/>
    </row>
    <row r="5" spans="1:16" ht="57" x14ac:dyDescent="0.25">
      <c r="A5" s="256" t="s">
        <v>99</v>
      </c>
      <c r="B5" s="256" t="s">
        <v>51</v>
      </c>
      <c r="C5" s="256" t="s">
        <v>95</v>
      </c>
      <c r="D5" s="33" t="s">
        <v>100</v>
      </c>
      <c r="E5" s="33" t="s">
        <v>101</v>
      </c>
      <c r="F5" s="33" t="s">
        <v>102</v>
      </c>
      <c r="G5" s="33" t="s">
        <v>103</v>
      </c>
      <c r="H5" s="33" t="s">
        <v>104</v>
      </c>
      <c r="I5" s="33" t="s">
        <v>105</v>
      </c>
      <c r="J5" s="33" t="s">
        <v>106</v>
      </c>
      <c r="K5" s="33" t="s">
        <v>107</v>
      </c>
      <c r="L5" s="33" t="s">
        <v>108</v>
      </c>
      <c r="M5" s="33" t="s">
        <v>108</v>
      </c>
      <c r="N5" s="33" t="s">
        <v>135</v>
      </c>
      <c r="O5" s="33" t="s">
        <v>135</v>
      </c>
      <c r="P5" s="179" t="s">
        <v>228</v>
      </c>
    </row>
    <row r="6" spans="1:16" ht="28.5" x14ac:dyDescent="0.25">
      <c r="A6" s="261"/>
      <c r="B6" s="261"/>
      <c r="C6" s="261"/>
      <c r="D6" s="33" t="s">
        <v>110</v>
      </c>
      <c r="E6" s="33" t="s">
        <v>111</v>
      </c>
      <c r="F6" s="33" t="s">
        <v>112</v>
      </c>
      <c r="G6" s="33" t="s">
        <v>112</v>
      </c>
      <c r="H6" s="33" t="s">
        <v>113</v>
      </c>
      <c r="I6" s="33" t="s">
        <v>112</v>
      </c>
      <c r="J6" s="33" t="s">
        <v>114</v>
      </c>
      <c r="K6" s="33" t="s">
        <v>114</v>
      </c>
      <c r="L6" s="33" t="s">
        <v>115</v>
      </c>
      <c r="M6" s="33" t="s">
        <v>116</v>
      </c>
      <c r="N6" s="33" t="s">
        <v>116</v>
      </c>
      <c r="O6" s="33" t="s">
        <v>117</v>
      </c>
      <c r="P6" s="179" t="s">
        <v>229</v>
      </c>
    </row>
    <row r="7" spans="1:16" ht="42.75" x14ac:dyDescent="0.25">
      <c r="A7" s="261"/>
      <c r="B7" s="261"/>
      <c r="C7" s="261"/>
      <c r="D7" s="33" t="s">
        <v>112</v>
      </c>
      <c r="E7" s="33" t="s">
        <v>112</v>
      </c>
      <c r="F7" s="34"/>
      <c r="G7" s="34"/>
      <c r="H7" s="33" t="s">
        <v>112</v>
      </c>
      <c r="I7" s="34"/>
      <c r="J7" s="34"/>
      <c r="K7" s="34"/>
      <c r="L7" s="33" t="s">
        <v>237</v>
      </c>
      <c r="M7" s="33" t="s">
        <v>126</v>
      </c>
      <c r="N7" s="33" t="s">
        <v>120</v>
      </c>
      <c r="O7" s="34"/>
      <c r="P7" s="179"/>
    </row>
    <row r="8" spans="1:16" x14ac:dyDescent="0.25">
      <c r="A8" s="261"/>
      <c r="B8" s="261"/>
      <c r="C8" s="261"/>
      <c r="D8" s="260">
        <v>1</v>
      </c>
      <c r="E8" s="260">
        <v>2</v>
      </c>
      <c r="F8" s="260">
        <v>3</v>
      </c>
      <c r="G8" s="260">
        <v>4</v>
      </c>
      <c r="H8" s="260">
        <v>5</v>
      </c>
      <c r="I8" s="254" t="s">
        <v>121</v>
      </c>
      <c r="J8" s="254" t="s">
        <v>212</v>
      </c>
      <c r="K8" s="260" t="s">
        <v>132</v>
      </c>
      <c r="L8" s="267" t="s">
        <v>238</v>
      </c>
      <c r="M8" s="267" t="s">
        <v>127</v>
      </c>
      <c r="N8" s="267" t="s">
        <v>125</v>
      </c>
      <c r="O8" s="267" t="s">
        <v>137</v>
      </c>
      <c r="P8" s="254"/>
    </row>
    <row r="9" spans="1:16" x14ac:dyDescent="0.25">
      <c r="A9" s="257"/>
      <c r="B9" s="257"/>
      <c r="C9" s="257"/>
      <c r="D9" s="260"/>
      <c r="E9" s="260"/>
      <c r="F9" s="260"/>
      <c r="G9" s="260"/>
      <c r="H9" s="260"/>
      <c r="I9" s="255"/>
      <c r="J9" s="255"/>
      <c r="K9" s="260"/>
      <c r="L9" s="267"/>
      <c r="M9" s="267"/>
      <c r="N9" s="267"/>
      <c r="O9" s="267"/>
      <c r="P9" s="255"/>
    </row>
    <row r="10" spans="1:16" x14ac:dyDescent="0.25">
      <c r="A10" s="36">
        <v>1</v>
      </c>
      <c r="B10" s="37" t="s">
        <v>36</v>
      </c>
      <c r="C10" s="38">
        <v>16296800</v>
      </c>
      <c r="D10" s="38">
        <v>63951</v>
      </c>
      <c r="E10" s="38">
        <v>25064</v>
      </c>
      <c r="F10" s="38">
        <v>979</v>
      </c>
      <c r="G10" s="38">
        <v>3171</v>
      </c>
      <c r="H10" s="38">
        <v>137057</v>
      </c>
      <c r="I10" s="38">
        <f>D10+E10+F10+G10+H10</f>
        <v>230222</v>
      </c>
      <c r="J10" s="38">
        <f>I10*1000</f>
        <v>230222000</v>
      </c>
      <c r="K10" s="38">
        <f>J10*3.67</f>
        <v>844914740</v>
      </c>
      <c r="L10" s="38">
        <f t="shared" ref="L10:L46" si="0">$B$48*K10</f>
        <v>77289718405.06926</v>
      </c>
      <c r="M10" s="38">
        <f t="shared" ref="M10:M46" si="1">$B$49*L10</f>
        <v>3954141993603.3433</v>
      </c>
      <c r="N10" s="38">
        <f>M10*(3/100)</f>
        <v>118624259808.1003</v>
      </c>
      <c r="O10" s="38">
        <f>N10/100000</f>
        <v>1186242.5980810029</v>
      </c>
      <c r="P10" s="38">
        <v>7278.9909557766123</v>
      </c>
    </row>
    <row r="11" spans="1:16" x14ac:dyDescent="0.25">
      <c r="A11" s="39">
        <v>2</v>
      </c>
      <c r="B11" s="40" t="s">
        <v>35</v>
      </c>
      <c r="C11" s="41">
        <v>8374300</v>
      </c>
      <c r="D11" s="41">
        <v>340351</v>
      </c>
      <c r="E11" s="41">
        <v>102229</v>
      </c>
      <c r="F11" s="41">
        <v>9163</v>
      </c>
      <c r="G11" s="41">
        <v>11802</v>
      </c>
      <c r="H11" s="41">
        <v>560298</v>
      </c>
      <c r="I11" s="41">
        <f t="shared" ref="I11:I46" si="2">D11+E11+F11+G11+H11</f>
        <v>1023843</v>
      </c>
      <c r="J11" s="41">
        <f t="shared" ref="J11:J46" si="3">I11*1000</f>
        <v>1023843000</v>
      </c>
      <c r="K11" s="41">
        <f t="shared" ref="K11:K46" si="4">J11*3.67</f>
        <v>3757503810</v>
      </c>
      <c r="L11" s="41">
        <f t="shared" si="0"/>
        <v>343722742227.07349</v>
      </c>
      <c r="M11" s="41">
        <f t="shared" si="1"/>
        <v>17584855492337.078</v>
      </c>
      <c r="N11" s="41">
        <f t="shared" ref="N11:N46" si="5">M11*(3/100)</f>
        <v>527545664770.1123</v>
      </c>
      <c r="O11" s="41">
        <f t="shared" ref="O11:O46" si="6">N11/100000</f>
        <v>5275456.6477011228</v>
      </c>
      <c r="P11" s="41">
        <v>62995.792456696356</v>
      </c>
    </row>
    <row r="12" spans="1:16" x14ac:dyDescent="0.25">
      <c r="A12" s="36">
        <v>3</v>
      </c>
      <c r="B12" s="37" t="s">
        <v>34</v>
      </c>
      <c r="C12" s="38">
        <v>7843800</v>
      </c>
      <c r="D12" s="38">
        <v>87070</v>
      </c>
      <c r="E12" s="38">
        <v>21495</v>
      </c>
      <c r="F12" s="38">
        <v>1875</v>
      </c>
      <c r="G12" s="38">
        <v>4890</v>
      </c>
      <c r="H12" s="38">
        <v>156042</v>
      </c>
      <c r="I12" s="38">
        <f t="shared" si="2"/>
        <v>271372</v>
      </c>
      <c r="J12" s="38">
        <f t="shared" si="3"/>
        <v>271372000</v>
      </c>
      <c r="K12" s="38">
        <f t="shared" si="4"/>
        <v>995935240</v>
      </c>
      <c r="L12" s="38">
        <f t="shared" si="0"/>
        <v>91104522864.975769</v>
      </c>
      <c r="M12" s="38">
        <f t="shared" si="1"/>
        <v>4660907389772.1602</v>
      </c>
      <c r="N12" s="38">
        <f t="shared" si="5"/>
        <v>139827221693.16479</v>
      </c>
      <c r="O12" s="38">
        <f t="shared" si="6"/>
        <v>1398272.2169316479</v>
      </c>
      <c r="P12" s="38">
        <v>17826.464429634205</v>
      </c>
    </row>
    <row r="13" spans="1:16" x14ac:dyDescent="0.25">
      <c r="A13" s="39">
        <v>4</v>
      </c>
      <c r="B13" s="40" t="s">
        <v>33</v>
      </c>
      <c r="C13" s="41">
        <v>9416300</v>
      </c>
      <c r="D13" s="41">
        <v>14743</v>
      </c>
      <c r="E13" s="41">
        <v>5249</v>
      </c>
      <c r="F13" s="41">
        <v>231</v>
      </c>
      <c r="G13" s="41">
        <v>785</v>
      </c>
      <c r="H13" s="41">
        <v>35873</v>
      </c>
      <c r="I13" s="41">
        <f t="shared" si="2"/>
        <v>56881</v>
      </c>
      <c r="J13" s="41">
        <f t="shared" si="3"/>
        <v>56881000</v>
      </c>
      <c r="K13" s="41">
        <f t="shared" si="4"/>
        <v>208753270</v>
      </c>
      <c r="L13" s="41">
        <f t="shared" si="0"/>
        <v>19095987666.68148</v>
      </c>
      <c r="M13" s="41">
        <f t="shared" si="1"/>
        <v>976950729027.42444</v>
      </c>
      <c r="N13" s="41">
        <f t="shared" si="5"/>
        <v>29308521870.822731</v>
      </c>
      <c r="O13" s="41">
        <f t="shared" si="6"/>
        <v>293085.21870822733</v>
      </c>
      <c r="P13" s="41">
        <v>3112.5305980929593</v>
      </c>
    </row>
    <row r="14" spans="1:16" x14ac:dyDescent="0.25">
      <c r="A14" s="36">
        <v>5</v>
      </c>
      <c r="B14" s="37" t="s">
        <v>32</v>
      </c>
      <c r="C14" s="38">
        <v>13519200</v>
      </c>
      <c r="D14" s="38">
        <v>152714</v>
      </c>
      <c r="E14" s="38">
        <v>48947</v>
      </c>
      <c r="F14" s="38">
        <v>2520</v>
      </c>
      <c r="G14" s="38">
        <v>8487</v>
      </c>
      <c r="H14" s="38">
        <v>283769</v>
      </c>
      <c r="I14" s="38">
        <f t="shared" si="2"/>
        <v>496437</v>
      </c>
      <c r="J14" s="38">
        <f t="shared" si="3"/>
        <v>496437000</v>
      </c>
      <c r="K14" s="38">
        <f t="shared" si="4"/>
        <v>1821923790</v>
      </c>
      <c r="L14" s="38">
        <f t="shared" si="0"/>
        <v>166662942446.23608</v>
      </c>
      <c r="M14" s="38">
        <f t="shared" si="1"/>
        <v>8526476135549.4375</v>
      </c>
      <c r="N14" s="38">
        <f t="shared" si="5"/>
        <v>255794284066.48312</v>
      </c>
      <c r="O14" s="38">
        <f t="shared" si="6"/>
        <v>2557942.8406648315</v>
      </c>
      <c r="P14" s="38">
        <v>18920.815141908039</v>
      </c>
    </row>
    <row r="15" spans="1:16" x14ac:dyDescent="0.25">
      <c r="A15" s="39">
        <v>6</v>
      </c>
      <c r="B15" s="40" t="s">
        <v>31</v>
      </c>
      <c r="C15" s="41">
        <v>370200</v>
      </c>
      <c r="D15" s="41">
        <v>8863</v>
      </c>
      <c r="E15" s="41">
        <v>2606</v>
      </c>
      <c r="F15" s="41">
        <v>232</v>
      </c>
      <c r="G15" s="41">
        <v>448</v>
      </c>
      <c r="H15" s="41">
        <v>13095</v>
      </c>
      <c r="I15" s="41">
        <f t="shared" si="2"/>
        <v>25244</v>
      </c>
      <c r="J15" s="41">
        <f t="shared" si="3"/>
        <v>25244000</v>
      </c>
      <c r="K15" s="41">
        <f t="shared" si="4"/>
        <v>92645480</v>
      </c>
      <c r="L15" s="41">
        <f t="shared" si="0"/>
        <v>8474870565.8780146</v>
      </c>
      <c r="M15" s="41">
        <f t="shared" si="1"/>
        <v>433574378150.31921</v>
      </c>
      <c r="N15" s="41">
        <f t="shared" si="5"/>
        <v>13007231344.509577</v>
      </c>
      <c r="O15" s="41">
        <f t="shared" si="6"/>
        <v>130072.31344509577</v>
      </c>
      <c r="P15" s="41">
        <v>35135.687046217121</v>
      </c>
    </row>
    <row r="16" spans="1:16" x14ac:dyDescent="0.25">
      <c r="A16" s="36">
        <v>7</v>
      </c>
      <c r="B16" s="37" t="s">
        <v>30</v>
      </c>
      <c r="C16" s="38">
        <v>19624400</v>
      </c>
      <c r="D16" s="38">
        <v>28602</v>
      </c>
      <c r="E16" s="38">
        <v>9814</v>
      </c>
      <c r="F16" s="38">
        <v>502</v>
      </c>
      <c r="G16" s="38">
        <v>1634</v>
      </c>
      <c r="H16" s="38">
        <v>67214</v>
      </c>
      <c r="I16" s="38">
        <f t="shared" si="2"/>
        <v>107766</v>
      </c>
      <c r="J16" s="38">
        <f t="shared" si="3"/>
        <v>107766000</v>
      </c>
      <c r="K16" s="38">
        <f t="shared" si="4"/>
        <v>395501220</v>
      </c>
      <c r="L16" s="38">
        <f t="shared" si="0"/>
        <v>36179008928.949852</v>
      </c>
      <c r="M16" s="38">
        <f t="shared" si="1"/>
        <v>1850918096805.0742</v>
      </c>
      <c r="N16" s="38">
        <f t="shared" si="5"/>
        <v>55527542904.152222</v>
      </c>
      <c r="O16" s="38">
        <f t="shared" si="6"/>
        <v>555275.42904152221</v>
      </c>
      <c r="P16" s="38">
        <v>2829.5154452697775</v>
      </c>
    </row>
    <row r="17" spans="1:16" x14ac:dyDescent="0.25">
      <c r="A17" s="39">
        <v>8</v>
      </c>
      <c r="B17" s="40" t="s">
        <v>29</v>
      </c>
      <c r="C17" s="41">
        <v>4421200</v>
      </c>
      <c r="D17" s="41">
        <v>2326</v>
      </c>
      <c r="E17" s="41">
        <v>836</v>
      </c>
      <c r="F17" s="41">
        <v>41</v>
      </c>
      <c r="G17" s="41">
        <v>139</v>
      </c>
      <c r="H17" s="41">
        <v>6890</v>
      </c>
      <c r="I17" s="41">
        <f t="shared" si="2"/>
        <v>10232</v>
      </c>
      <c r="J17" s="41">
        <f t="shared" si="3"/>
        <v>10232000</v>
      </c>
      <c r="K17" s="41">
        <f t="shared" si="4"/>
        <v>37551440</v>
      </c>
      <c r="L17" s="41">
        <f t="shared" si="0"/>
        <v>3435068754.1619334</v>
      </c>
      <c r="M17" s="41">
        <f t="shared" si="1"/>
        <v>175738117462.9245</v>
      </c>
      <c r="N17" s="41">
        <f t="shared" si="5"/>
        <v>5272143523.8877344</v>
      </c>
      <c r="O17" s="41">
        <f t="shared" si="6"/>
        <v>52721.435238877348</v>
      </c>
      <c r="P17" s="41">
        <v>1192.4689052491938</v>
      </c>
    </row>
    <row r="18" spans="1:16" x14ac:dyDescent="0.25">
      <c r="A18" s="36">
        <v>9</v>
      </c>
      <c r="B18" s="37" t="s">
        <v>28</v>
      </c>
      <c r="C18" s="38">
        <v>5567300</v>
      </c>
      <c r="D18" s="38">
        <v>114269</v>
      </c>
      <c r="E18" s="38">
        <v>31880</v>
      </c>
      <c r="F18" s="38">
        <v>2657</v>
      </c>
      <c r="G18" s="38">
        <v>3328</v>
      </c>
      <c r="H18" s="38">
        <v>105937</v>
      </c>
      <c r="I18" s="38">
        <f t="shared" si="2"/>
        <v>258071</v>
      </c>
      <c r="J18" s="38">
        <f t="shared" si="3"/>
        <v>258071000</v>
      </c>
      <c r="K18" s="38">
        <f t="shared" si="4"/>
        <v>947120570</v>
      </c>
      <c r="L18" s="38">
        <f t="shared" si="0"/>
        <v>86639134915.492996</v>
      </c>
      <c r="M18" s="38">
        <f t="shared" si="1"/>
        <v>4432458142276.6211</v>
      </c>
      <c r="N18" s="38">
        <f t="shared" si="5"/>
        <v>132973744268.29863</v>
      </c>
      <c r="O18" s="38">
        <f t="shared" si="6"/>
        <v>1329737.4426829864</v>
      </c>
      <c r="P18" s="38">
        <v>23884.781540117943</v>
      </c>
    </row>
    <row r="19" spans="1:16" x14ac:dyDescent="0.25">
      <c r="A19" s="39">
        <v>10</v>
      </c>
      <c r="B19" s="40" t="s">
        <v>215</v>
      </c>
      <c r="C19" s="41">
        <v>22223600</v>
      </c>
      <c r="D19" s="41">
        <v>163897</v>
      </c>
      <c r="E19" s="41">
        <v>45864</v>
      </c>
      <c r="F19" s="41">
        <v>3386</v>
      </c>
      <c r="G19" s="41">
        <v>4951</v>
      </c>
      <c r="H19" s="41">
        <v>152772</v>
      </c>
      <c r="I19" s="41">
        <f t="shared" si="2"/>
        <v>370870</v>
      </c>
      <c r="J19" s="41">
        <f t="shared" si="3"/>
        <v>370870000</v>
      </c>
      <c r="K19" s="41">
        <f t="shared" si="4"/>
        <v>1361092900</v>
      </c>
      <c r="L19" s="41">
        <f t="shared" si="0"/>
        <v>124507813609.85498</v>
      </c>
      <c r="M19" s="41">
        <f t="shared" si="1"/>
        <v>6369819744280.1807</v>
      </c>
      <c r="N19" s="41">
        <f t="shared" si="5"/>
        <v>191094592328.40543</v>
      </c>
      <c r="O19" s="41">
        <f t="shared" si="6"/>
        <v>1910945.9232840543</v>
      </c>
      <c r="P19" s="41">
        <v>9310.5578961980664</v>
      </c>
    </row>
    <row r="20" spans="1:16" x14ac:dyDescent="0.25">
      <c r="A20" s="36">
        <v>11</v>
      </c>
      <c r="B20" s="37" t="s">
        <v>26</v>
      </c>
      <c r="C20" s="38">
        <v>7971600</v>
      </c>
      <c r="D20" s="38">
        <v>51017</v>
      </c>
      <c r="E20" s="38">
        <v>20819</v>
      </c>
      <c r="F20" s="38">
        <v>774</v>
      </c>
      <c r="G20" s="38">
        <v>2536</v>
      </c>
      <c r="H20" s="38">
        <v>109665</v>
      </c>
      <c r="I20" s="38">
        <f t="shared" si="2"/>
        <v>184811</v>
      </c>
      <c r="J20" s="38">
        <f t="shared" si="3"/>
        <v>184811000</v>
      </c>
      <c r="K20" s="38">
        <f t="shared" si="4"/>
        <v>678256370</v>
      </c>
      <c r="L20" s="38">
        <f t="shared" si="0"/>
        <v>62044418640.091972</v>
      </c>
      <c r="M20" s="38">
        <f t="shared" si="1"/>
        <v>3174192457627.105</v>
      </c>
      <c r="N20" s="38">
        <f t="shared" si="5"/>
        <v>95225773728.813141</v>
      </c>
      <c r="O20" s="38">
        <f t="shared" si="6"/>
        <v>952257.73728813138</v>
      </c>
      <c r="P20" s="38">
        <v>11945.62869797947</v>
      </c>
    </row>
    <row r="21" spans="1:16" x14ac:dyDescent="0.25">
      <c r="A21" s="39">
        <v>12</v>
      </c>
      <c r="B21" s="40" t="s">
        <v>25</v>
      </c>
      <c r="C21" s="41">
        <v>19179100</v>
      </c>
      <c r="D21" s="41">
        <v>122741</v>
      </c>
      <c r="E21" s="41">
        <v>36716</v>
      </c>
      <c r="F21" s="41">
        <v>2890</v>
      </c>
      <c r="G21" s="41">
        <v>6380</v>
      </c>
      <c r="H21" s="41">
        <v>207668</v>
      </c>
      <c r="I21" s="41">
        <f t="shared" si="2"/>
        <v>376395</v>
      </c>
      <c r="J21" s="41">
        <f t="shared" si="3"/>
        <v>376395000</v>
      </c>
      <c r="K21" s="41">
        <f t="shared" si="4"/>
        <v>1381369650</v>
      </c>
      <c r="L21" s="41">
        <f t="shared" si="0"/>
        <v>126362656736.00282</v>
      </c>
      <c r="M21" s="41">
        <f t="shared" si="1"/>
        <v>6464713518613.9043</v>
      </c>
      <c r="N21" s="41">
        <f t="shared" si="5"/>
        <v>193941405558.41711</v>
      </c>
      <c r="O21" s="41">
        <f t="shared" si="6"/>
        <v>1939414.0555841711</v>
      </c>
      <c r="P21" s="41">
        <v>10112.122339339026</v>
      </c>
    </row>
    <row r="22" spans="1:16" x14ac:dyDescent="0.25">
      <c r="A22" s="36">
        <v>13</v>
      </c>
      <c r="B22" s="37" t="s">
        <v>24</v>
      </c>
      <c r="C22" s="38">
        <v>3885200</v>
      </c>
      <c r="D22" s="38">
        <v>61802</v>
      </c>
      <c r="E22" s="38">
        <v>17440</v>
      </c>
      <c r="F22" s="38">
        <v>1534</v>
      </c>
      <c r="G22" s="38">
        <v>3198</v>
      </c>
      <c r="H22" s="38">
        <v>121549</v>
      </c>
      <c r="I22" s="38">
        <f t="shared" si="2"/>
        <v>205523</v>
      </c>
      <c r="J22" s="38">
        <f t="shared" si="3"/>
        <v>205523000</v>
      </c>
      <c r="K22" s="38">
        <f t="shared" si="4"/>
        <v>754269410</v>
      </c>
      <c r="L22" s="38">
        <f t="shared" si="0"/>
        <v>68997814265.209442</v>
      </c>
      <c r="M22" s="38">
        <f t="shared" si="1"/>
        <v>3529928177808.1147</v>
      </c>
      <c r="N22" s="38">
        <f t="shared" si="5"/>
        <v>105897845334.24344</v>
      </c>
      <c r="O22" s="38">
        <f t="shared" si="6"/>
        <v>1058978.4533424345</v>
      </c>
      <c r="P22" s="38">
        <v>27256.729469330654</v>
      </c>
    </row>
    <row r="23" spans="1:16" x14ac:dyDescent="0.25">
      <c r="A23" s="39">
        <v>14</v>
      </c>
      <c r="B23" s="40" t="s">
        <v>23</v>
      </c>
      <c r="C23" s="41">
        <v>30825200</v>
      </c>
      <c r="D23" s="41">
        <v>171587</v>
      </c>
      <c r="E23" s="41">
        <v>67160</v>
      </c>
      <c r="F23" s="41">
        <v>2676</v>
      </c>
      <c r="G23" s="41">
        <v>8653</v>
      </c>
      <c r="H23" s="41">
        <v>359174</v>
      </c>
      <c r="I23" s="41">
        <f t="shared" si="2"/>
        <v>609250</v>
      </c>
      <c r="J23" s="41">
        <f t="shared" si="3"/>
        <v>609250000</v>
      </c>
      <c r="K23" s="41">
        <f t="shared" si="4"/>
        <v>2235947500</v>
      </c>
      <c r="L23" s="41">
        <f t="shared" si="0"/>
        <v>204536321195.57837</v>
      </c>
      <c r="M23" s="41">
        <f t="shared" si="1"/>
        <v>10464078192365.789</v>
      </c>
      <c r="N23" s="41">
        <f t="shared" si="5"/>
        <v>313922345770.97363</v>
      </c>
      <c r="O23" s="41">
        <f t="shared" si="6"/>
        <v>3139223.4577097362</v>
      </c>
      <c r="P23" s="41">
        <v>10183.951629542506</v>
      </c>
    </row>
    <row r="24" spans="1:16" x14ac:dyDescent="0.25">
      <c r="A24" s="36">
        <v>15</v>
      </c>
      <c r="B24" s="37" t="s">
        <v>22</v>
      </c>
      <c r="C24" s="38">
        <v>30771300</v>
      </c>
      <c r="D24" s="38">
        <v>137831</v>
      </c>
      <c r="E24" s="38">
        <v>42353</v>
      </c>
      <c r="F24" s="38">
        <v>2316</v>
      </c>
      <c r="G24" s="38">
        <v>7928</v>
      </c>
      <c r="H24" s="38">
        <v>261178</v>
      </c>
      <c r="I24" s="38">
        <f t="shared" si="2"/>
        <v>451606</v>
      </c>
      <c r="J24" s="38">
        <f t="shared" si="3"/>
        <v>451606000</v>
      </c>
      <c r="K24" s="38">
        <f t="shared" si="4"/>
        <v>1657394020</v>
      </c>
      <c r="L24" s="38">
        <f t="shared" si="0"/>
        <v>151612359244.72772</v>
      </c>
      <c r="M24" s="38">
        <f t="shared" si="1"/>
        <v>7756488298960.2695</v>
      </c>
      <c r="N24" s="38">
        <f t="shared" si="5"/>
        <v>232694648968.80807</v>
      </c>
      <c r="O24" s="38">
        <f t="shared" si="6"/>
        <v>2326946.4896880807</v>
      </c>
      <c r="P24" s="38">
        <v>7562.0675424440333</v>
      </c>
    </row>
    <row r="25" spans="1:16" x14ac:dyDescent="0.25">
      <c r="A25" s="39">
        <v>16</v>
      </c>
      <c r="B25" s="40" t="s">
        <v>21</v>
      </c>
      <c r="C25" s="41">
        <v>2232700</v>
      </c>
      <c r="D25" s="41">
        <v>47590</v>
      </c>
      <c r="E25" s="41">
        <v>14101</v>
      </c>
      <c r="F25" s="41">
        <v>880</v>
      </c>
      <c r="G25" s="41">
        <v>2652</v>
      </c>
      <c r="H25" s="41">
        <v>111708</v>
      </c>
      <c r="I25" s="41">
        <f t="shared" si="2"/>
        <v>176931</v>
      </c>
      <c r="J25" s="41">
        <f t="shared" si="3"/>
        <v>176931000</v>
      </c>
      <c r="K25" s="41">
        <f t="shared" si="4"/>
        <v>649336770</v>
      </c>
      <c r="L25" s="41">
        <f t="shared" si="0"/>
        <v>59398959122.617767</v>
      </c>
      <c r="M25" s="41">
        <f t="shared" si="1"/>
        <v>3038850748713.125</v>
      </c>
      <c r="N25" s="41">
        <f t="shared" si="5"/>
        <v>91165522461.393753</v>
      </c>
      <c r="O25" s="41">
        <f t="shared" si="6"/>
        <v>911655.22461393755</v>
      </c>
      <c r="P25" s="41">
        <v>40831.962404888145</v>
      </c>
    </row>
    <row r="26" spans="1:16" x14ac:dyDescent="0.25">
      <c r="A26" s="36">
        <v>17</v>
      </c>
      <c r="B26" s="37" t="s">
        <v>20</v>
      </c>
      <c r="C26" s="38">
        <v>2242900</v>
      </c>
      <c r="D26" s="38">
        <v>55241</v>
      </c>
      <c r="E26" s="38">
        <v>15820</v>
      </c>
      <c r="F26" s="38">
        <v>1238</v>
      </c>
      <c r="G26" s="38">
        <v>3075</v>
      </c>
      <c r="H26" s="38">
        <v>108014</v>
      </c>
      <c r="I26" s="38">
        <f t="shared" si="2"/>
        <v>183388</v>
      </c>
      <c r="J26" s="38">
        <f t="shared" si="3"/>
        <v>183388000</v>
      </c>
      <c r="K26" s="38">
        <f t="shared" si="4"/>
        <v>673033960</v>
      </c>
      <c r="L26" s="38">
        <f t="shared" si="0"/>
        <v>61566691623.167381</v>
      </c>
      <c r="M26" s="38">
        <f t="shared" si="1"/>
        <v>3149751943441.2432</v>
      </c>
      <c r="N26" s="38">
        <f t="shared" si="5"/>
        <v>94492558303.237289</v>
      </c>
      <c r="O26" s="38">
        <f t="shared" si="6"/>
        <v>944925.58303237287</v>
      </c>
      <c r="P26" s="38">
        <v>42129.634982940515</v>
      </c>
    </row>
    <row r="27" spans="1:16" x14ac:dyDescent="0.25">
      <c r="A27" s="39">
        <v>18</v>
      </c>
      <c r="B27" s="40" t="s">
        <v>19</v>
      </c>
      <c r="C27" s="41">
        <v>2108100</v>
      </c>
      <c r="D27" s="41">
        <v>48157</v>
      </c>
      <c r="E27" s="41">
        <v>10622</v>
      </c>
      <c r="F27" s="41">
        <v>758</v>
      </c>
      <c r="G27" s="41">
        <v>3140</v>
      </c>
      <c r="H27" s="41">
        <v>95961</v>
      </c>
      <c r="I27" s="41">
        <f t="shared" si="2"/>
        <v>158638</v>
      </c>
      <c r="J27" s="41">
        <f t="shared" si="3"/>
        <v>158638000</v>
      </c>
      <c r="K27" s="41">
        <f t="shared" si="4"/>
        <v>582201460</v>
      </c>
      <c r="L27" s="41">
        <f t="shared" si="0"/>
        <v>53257665854.450821</v>
      </c>
      <c r="M27" s="41">
        <f t="shared" si="1"/>
        <v>2724662185113.7036</v>
      </c>
      <c r="N27" s="41">
        <f t="shared" si="5"/>
        <v>81739865553.411102</v>
      </c>
      <c r="O27" s="41">
        <f t="shared" si="6"/>
        <v>817398.65553411108</v>
      </c>
      <c r="P27" s="41">
        <v>38774.187919648553</v>
      </c>
    </row>
    <row r="28" spans="1:16" x14ac:dyDescent="0.25">
      <c r="A28" s="36">
        <v>19</v>
      </c>
      <c r="B28" s="37" t="s">
        <v>18</v>
      </c>
      <c r="C28" s="38">
        <v>1657900</v>
      </c>
      <c r="D28" s="38">
        <v>39339</v>
      </c>
      <c r="E28" s="38">
        <v>10618</v>
      </c>
      <c r="F28" s="38">
        <v>854</v>
      </c>
      <c r="G28" s="38">
        <v>2006</v>
      </c>
      <c r="H28" s="38">
        <v>82115</v>
      </c>
      <c r="I28" s="38">
        <f t="shared" si="2"/>
        <v>134932</v>
      </c>
      <c r="J28" s="38">
        <f t="shared" si="3"/>
        <v>134932000</v>
      </c>
      <c r="K28" s="38">
        <f t="shared" si="4"/>
        <v>495200440</v>
      </c>
      <c r="L28" s="38">
        <f t="shared" si="0"/>
        <v>45299129899.978302</v>
      </c>
      <c r="M28" s="38">
        <f t="shared" si="1"/>
        <v>2317503485682.8896</v>
      </c>
      <c r="N28" s="38">
        <f t="shared" si="5"/>
        <v>69525104570.486694</v>
      </c>
      <c r="O28" s="38">
        <f t="shared" si="6"/>
        <v>695251.04570486699</v>
      </c>
      <c r="P28" s="38">
        <v>41935.644230946804</v>
      </c>
    </row>
    <row r="29" spans="1:16" x14ac:dyDescent="0.25">
      <c r="A29" s="39">
        <v>20</v>
      </c>
      <c r="B29" s="40" t="s">
        <v>17</v>
      </c>
      <c r="C29" s="41">
        <v>15570700</v>
      </c>
      <c r="D29" s="41">
        <v>131015</v>
      </c>
      <c r="E29" s="41">
        <v>40441</v>
      </c>
      <c r="F29" s="41">
        <v>2252</v>
      </c>
      <c r="G29" s="41">
        <v>7671</v>
      </c>
      <c r="H29" s="41">
        <v>263451</v>
      </c>
      <c r="I29" s="41">
        <f t="shared" si="2"/>
        <v>444830</v>
      </c>
      <c r="J29" s="41">
        <f t="shared" si="3"/>
        <v>444830000</v>
      </c>
      <c r="K29" s="41">
        <f t="shared" si="4"/>
        <v>1632526100</v>
      </c>
      <c r="L29" s="41">
        <f t="shared" si="0"/>
        <v>149337532634.2702</v>
      </c>
      <c r="M29" s="41">
        <f t="shared" si="1"/>
        <v>7640108169569.2627</v>
      </c>
      <c r="N29" s="41">
        <f t="shared" si="5"/>
        <v>229203245087.07788</v>
      </c>
      <c r="O29" s="41">
        <f t="shared" si="6"/>
        <v>2292032.4508707789</v>
      </c>
      <c r="P29" s="41">
        <v>14720.163196714206</v>
      </c>
    </row>
    <row r="30" spans="1:16" x14ac:dyDescent="0.25">
      <c r="A30" s="36">
        <v>21</v>
      </c>
      <c r="B30" s="37" t="s">
        <v>16</v>
      </c>
      <c r="C30" s="38">
        <v>5036200</v>
      </c>
      <c r="D30" s="38">
        <v>3420</v>
      </c>
      <c r="E30" s="38">
        <v>1284</v>
      </c>
      <c r="F30" s="38">
        <v>56</v>
      </c>
      <c r="G30" s="38">
        <v>175</v>
      </c>
      <c r="H30" s="38">
        <v>8623</v>
      </c>
      <c r="I30" s="38">
        <f t="shared" si="2"/>
        <v>13558</v>
      </c>
      <c r="J30" s="38">
        <f t="shared" si="3"/>
        <v>13558000</v>
      </c>
      <c r="K30" s="38">
        <f t="shared" si="4"/>
        <v>49757860</v>
      </c>
      <c r="L30" s="38">
        <f t="shared" si="0"/>
        <v>4551667530.1922884</v>
      </c>
      <c r="M30" s="38">
        <f t="shared" si="1"/>
        <v>232863310844.63745</v>
      </c>
      <c r="N30" s="38">
        <f t="shared" si="5"/>
        <v>6985899325.3391237</v>
      </c>
      <c r="O30" s="38">
        <f t="shared" si="6"/>
        <v>69858.993253391236</v>
      </c>
      <c r="P30" s="38">
        <v>1387.1369932367902</v>
      </c>
    </row>
    <row r="31" spans="1:16" x14ac:dyDescent="0.25">
      <c r="A31" s="39">
        <v>22</v>
      </c>
      <c r="B31" s="40" t="s">
        <v>15</v>
      </c>
      <c r="C31" s="41">
        <v>34223900</v>
      </c>
      <c r="D31" s="41">
        <v>26714</v>
      </c>
      <c r="E31" s="41">
        <v>10803</v>
      </c>
      <c r="F31" s="41">
        <v>462</v>
      </c>
      <c r="G31" s="41">
        <v>1476</v>
      </c>
      <c r="H31" s="41">
        <v>71319</v>
      </c>
      <c r="I31" s="41">
        <f t="shared" si="2"/>
        <v>110774</v>
      </c>
      <c r="J31" s="41">
        <f t="shared" si="3"/>
        <v>110774000</v>
      </c>
      <c r="K31" s="41">
        <f t="shared" si="4"/>
        <v>406540580</v>
      </c>
      <c r="L31" s="41">
        <f t="shared" si="0"/>
        <v>37188849313.285179</v>
      </c>
      <c r="M31" s="41">
        <f t="shared" si="1"/>
        <v>1902581530867.6697</v>
      </c>
      <c r="N31" s="41">
        <f t="shared" si="5"/>
        <v>57077445926.03009</v>
      </c>
      <c r="O31" s="41">
        <f t="shared" si="6"/>
        <v>570774.45926030085</v>
      </c>
      <c r="P31" s="41">
        <v>1667.7656820534798</v>
      </c>
    </row>
    <row r="32" spans="1:16" x14ac:dyDescent="0.25">
      <c r="A32" s="36">
        <v>23</v>
      </c>
      <c r="B32" s="37" t="s">
        <v>14</v>
      </c>
      <c r="C32" s="38">
        <v>709600</v>
      </c>
      <c r="D32" s="38">
        <v>18024</v>
      </c>
      <c r="E32" s="38">
        <v>5466</v>
      </c>
      <c r="F32" s="38">
        <v>498</v>
      </c>
      <c r="G32" s="38">
        <v>607</v>
      </c>
      <c r="H32" s="38">
        <v>30944</v>
      </c>
      <c r="I32" s="38">
        <f t="shared" si="2"/>
        <v>55539</v>
      </c>
      <c r="J32" s="38">
        <f t="shared" si="3"/>
        <v>55539000</v>
      </c>
      <c r="K32" s="38">
        <f t="shared" si="4"/>
        <v>203828130</v>
      </c>
      <c r="L32" s="38">
        <f t="shared" si="0"/>
        <v>18645453824.999962</v>
      </c>
      <c r="M32" s="38">
        <f t="shared" si="1"/>
        <v>953901417686.99792</v>
      </c>
      <c r="N32" s="38">
        <f t="shared" si="5"/>
        <v>28617042530.609936</v>
      </c>
      <c r="O32" s="38">
        <f t="shared" si="6"/>
        <v>286170.42530609935</v>
      </c>
      <c r="P32" s="38">
        <v>40328.413938289086</v>
      </c>
    </row>
    <row r="33" spans="1:16" x14ac:dyDescent="0.25">
      <c r="A33" s="39">
        <v>24</v>
      </c>
      <c r="B33" s="40" t="s">
        <v>13</v>
      </c>
      <c r="C33" s="41">
        <v>13006000</v>
      </c>
      <c r="D33" s="41">
        <v>60459</v>
      </c>
      <c r="E33" s="41">
        <v>20671</v>
      </c>
      <c r="F33" s="41">
        <v>1198</v>
      </c>
      <c r="G33" s="41">
        <v>3102</v>
      </c>
      <c r="H33" s="41">
        <v>129183</v>
      </c>
      <c r="I33" s="41">
        <f t="shared" si="2"/>
        <v>214613</v>
      </c>
      <c r="J33" s="41">
        <f t="shared" si="3"/>
        <v>214613000</v>
      </c>
      <c r="K33" s="41">
        <f t="shared" si="4"/>
        <v>787629710</v>
      </c>
      <c r="L33" s="41">
        <f t="shared" si="0"/>
        <v>72049492820.265335</v>
      </c>
      <c r="M33" s="41">
        <f t="shared" si="1"/>
        <v>3686052052684.7744</v>
      </c>
      <c r="N33" s="41">
        <f t="shared" si="5"/>
        <v>110581561580.54323</v>
      </c>
      <c r="O33" s="41">
        <f t="shared" si="6"/>
        <v>1105815.6158054322</v>
      </c>
      <c r="P33" s="41">
        <v>8502.3498062850394</v>
      </c>
    </row>
    <row r="34" spans="1:16" x14ac:dyDescent="0.25">
      <c r="A34" s="36">
        <v>25</v>
      </c>
      <c r="B34" s="37" t="s">
        <v>12</v>
      </c>
      <c r="C34" s="38">
        <v>11207700</v>
      </c>
      <c r="D34" s="38">
        <v>44413</v>
      </c>
      <c r="E34" s="38">
        <v>18415</v>
      </c>
      <c r="F34" s="38">
        <v>675</v>
      </c>
      <c r="G34" s="38">
        <v>2169</v>
      </c>
      <c r="H34" s="38">
        <v>96314</v>
      </c>
      <c r="I34" s="38">
        <f t="shared" si="2"/>
        <v>161986</v>
      </c>
      <c r="J34" s="38">
        <f t="shared" si="3"/>
        <v>161986000</v>
      </c>
      <c r="K34" s="38">
        <f t="shared" si="4"/>
        <v>594488620</v>
      </c>
      <c r="L34" s="38">
        <f t="shared" si="0"/>
        <v>54381650431.164474</v>
      </c>
      <c r="M34" s="38">
        <f t="shared" si="1"/>
        <v>2782165236058.3745</v>
      </c>
      <c r="N34" s="38">
        <f t="shared" si="5"/>
        <v>83464957081.751236</v>
      </c>
      <c r="O34" s="38">
        <f t="shared" si="6"/>
        <v>834649.57081751234</v>
      </c>
      <c r="P34" s="38">
        <v>7447.1084238292633</v>
      </c>
    </row>
    <row r="35" spans="1:16" x14ac:dyDescent="0.25">
      <c r="A35" s="39">
        <v>26</v>
      </c>
      <c r="B35" s="40" t="s">
        <v>11</v>
      </c>
      <c r="C35" s="41">
        <v>1048600</v>
      </c>
      <c r="D35" s="41">
        <v>24349</v>
      </c>
      <c r="E35" s="41">
        <v>5358</v>
      </c>
      <c r="F35" s="41">
        <v>477</v>
      </c>
      <c r="G35" s="41">
        <v>1486</v>
      </c>
      <c r="H35" s="41">
        <v>43304</v>
      </c>
      <c r="I35" s="41">
        <f t="shared" si="2"/>
        <v>74974</v>
      </c>
      <c r="J35" s="41">
        <f t="shared" si="3"/>
        <v>74974000</v>
      </c>
      <c r="K35" s="41">
        <f t="shared" si="4"/>
        <v>275154580</v>
      </c>
      <c r="L35" s="41">
        <f t="shared" si="0"/>
        <v>25170137292.272945</v>
      </c>
      <c r="M35" s="41">
        <f t="shared" si="1"/>
        <v>1287704223872.6838</v>
      </c>
      <c r="N35" s="41">
        <f t="shared" si="5"/>
        <v>38631126716.180511</v>
      </c>
      <c r="O35" s="41">
        <f t="shared" si="6"/>
        <v>386311.26716180512</v>
      </c>
      <c r="P35" s="41">
        <v>36840.670147034631</v>
      </c>
    </row>
    <row r="36" spans="1:16" x14ac:dyDescent="0.25">
      <c r="A36" s="36">
        <v>27</v>
      </c>
      <c r="B36" s="37" t="s">
        <v>10</v>
      </c>
      <c r="C36" s="38">
        <v>24092800</v>
      </c>
      <c r="D36" s="38">
        <v>32543</v>
      </c>
      <c r="E36" s="38">
        <v>10234</v>
      </c>
      <c r="F36" s="38">
        <v>534</v>
      </c>
      <c r="G36" s="38">
        <v>1825</v>
      </c>
      <c r="H36" s="38">
        <v>72105</v>
      </c>
      <c r="I36" s="38">
        <f t="shared" si="2"/>
        <v>117241</v>
      </c>
      <c r="J36" s="38">
        <f t="shared" si="3"/>
        <v>117241000</v>
      </c>
      <c r="K36" s="38">
        <f t="shared" si="4"/>
        <v>430274470</v>
      </c>
      <c r="L36" s="38">
        <f t="shared" si="0"/>
        <v>39359938995.96357</v>
      </c>
      <c r="M36" s="38">
        <f t="shared" si="1"/>
        <v>2013654479033.4961</v>
      </c>
      <c r="N36" s="38">
        <f t="shared" si="5"/>
        <v>60409634371.004883</v>
      </c>
      <c r="O36" s="38">
        <f t="shared" si="6"/>
        <v>604096.34371004882</v>
      </c>
      <c r="P36" s="38">
        <v>2507.3729234877178</v>
      </c>
    </row>
    <row r="37" spans="1:16" x14ac:dyDescent="0.25">
      <c r="A37" s="39">
        <v>28</v>
      </c>
      <c r="B37" s="40" t="s">
        <v>9</v>
      </c>
      <c r="C37" s="41">
        <v>5348300</v>
      </c>
      <c r="D37" s="41">
        <v>159674</v>
      </c>
      <c r="E37" s="41">
        <v>42893</v>
      </c>
      <c r="F37" s="41">
        <v>3561</v>
      </c>
      <c r="G37" s="41">
        <v>5184</v>
      </c>
      <c r="H37" s="41">
        <v>166847</v>
      </c>
      <c r="I37" s="41">
        <f t="shared" si="2"/>
        <v>378159</v>
      </c>
      <c r="J37" s="41">
        <f t="shared" si="3"/>
        <v>378159000</v>
      </c>
      <c r="K37" s="41">
        <f t="shared" si="4"/>
        <v>1387843530</v>
      </c>
      <c r="L37" s="41">
        <f t="shared" si="0"/>
        <v>126954863663.51862</v>
      </c>
      <c r="M37" s="41">
        <f t="shared" si="1"/>
        <v>6495010825025.6123</v>
      </c>
      <c r="N37" s="41">
        <f t="shared" si="5"/>
        <v>194850324750.76837</v>
      </c>
      <c r="O37" s="41">
        <f t="shared" si="6"/>
        <v>1948503.2475076837</v>
      </c>
      <c r="P37" s="41">
        <v>36432.19803503326</v>
      </c>
    </row>
    <row r="38" spans="1:16" x14ac:dyDescent="0.25">
      <c r="A38" s="36">
        <v>29</v>
      </c>
      <c r="B38" s="37" t="s">
        <v>8</v>
      </c>
      <c r="C38" s="38">
        <v>8875200</v>
      </c>
      <c r="D38" s="38">
        <v>45365</v>
      </c>
      <c r="E38" s="38">
        <v>14119</v>
      </c>
      <c r="F38" s="38">
        <v>726</v>
      </c>
      <c r="G38" s="38">
        <v>2162</v>
      </c>
      <c r="H38" s="38">
        <v>92889</v>
      </c>
      <c r="I38" s="38">
        <f t="shared" si="2"/>
        <v>155261</v>
      </c>
      <c r="J38" s="38">
        <f t="shared" si="3"/>
        <v>155261000</v>
      </c>
      <c r="K38" s="38">
        <f t="shared" si="4"/>
        <v>569807870</v>
      </c>
      <c r="L38" s="38">
        <f t="shared" si="0"/>
        <v>52123945449.563713</v>
      </c>
      <c r="M38" s="38">
        <f t="shared" si="1"/>
        <v>2666661049199.6792</v>
      </c>
      <c r="N38" s="38">
        <f t="shared" si="5"/>
        <v>79999831475.990372</v>
      </c>
      <c r="O38" s="38">
        <f t="shared" si="6"/>
        <v>799998.3147599037</v>
      </c>
      <c r="P38" s="38">
        <v>9013.862389128175</v>
      </c>
    </row>
    <row r="39" spans="1:16" x14ac:dyDescent="0.25">
      <c r="A39" s="39">
        <v>30</v>
      </c>
      <c r="B39" s="40" t="s">
        <v>7</v>
      </c>
      <c r="C39" s="41">
        <v>824900</v>
      </c>
      <c r="D39" s="41">
        <v>47560</v>
      </c>
      <c r="E39" s="41">
        <v>15450</v>
      </c>
      <c r="F39" s="41">
        <v>1432</v>
      </c>
      <c r="G39" s="41">
        <v>1808</v>
      </c>
      <c r="H39" s="41">
        <v>43586</v>
      </c>
      <c r="I39" s="41">
        <f t="shared" si="2"/>
        <v>109836</v>
      </c>
      <c r="J39" s="41">
        <f t="shared" si="3"/>
        <v>109836000</v>
      </c>
      <c r="K39" s="41">
        <f t="shared" si="4"/>
        <v>403098120</v>
      </c>
      <c r="L39" s="41">
        <f t="shared" si="0"/>
        <v>36873945629.606148</v>
      </c>
      <c r="M39" s="41">
        <f t="shared" si="1"/>
        <v>1886471058410.6504</v>
      </c>
      <c r="N39" s="41">
        <f t="shared" si="5"/>
        <v>56594131752.319511</v>
      </c>
      <c r="O39" s="41">
        <f t="shared" si="6"/>
        <v>565941.31752319506</v>
      </c>
      <c r="P39" s="41">
        <v>68607.263610521884</v>
      </c>
    </row>
    <row r="40" spans="1:16" x14ac:dyDescent="0.25">
      <c r="A40" s="36">
        <v>31</v>
      </c>
      <c r="B40" s="37" t="s">
        <v>6</v>
      </c>
      <c r="C40" s="38">
        <v>11400</v>
      </c>
      <c r="D40" s="38">
        <v>47</v>
      </c>
      <c r="E40" s="38">
        <v>15</v>
      </c>
      <c r="F40" s="38">
        <v>1</v>
      </c>
      <c r="G40" s="38">
        <v>3</v>
      </c>
      <c r="H40" s="38">
        <v>117</v>
      </c>
      <c r="I40" s="38">
        <f t="shared" si="2"/>
        <v>183</v>
      </c>
      <c r="J40" s="38">
        <f t="shared" si="3"/>
        <v>183000</v>
      </c>
      <c r="K40" s="38">
        <f t="shared" si="4"/>
        <v>671610</v>
      </c>
      <c r="L40" s="38">
        <f t="shared" si="0"/>
        <v>61436432.956570931</v>
      </c>
      <c r="M40" s="38">
        <f t="shared" si="1"/>
        <v>3143087910.0581684</v>
      </c>
      <c r="N40" s="38">
        <f t="shared" si="5"/>
        <v>94292637.301745042</v>
      </c>
      <c r="O40" s="38">
        <f t="shared" si="6"/>
        <v>942.92637301745037</v>
      </c>
      <c r="P40" s="38">
        <v>8271.2839738372841</v>
      </c>
    </row>
    <row r="41" spans="1:16" x14ac:dyDescent="0.25">
      <c r="A41" s="39">
        <v>32</v>
      </c>
      <c r="B41" s="40" t="s">
        <v>138</v>
      </c>
      <c r="C41" s="181">
        <f>49100+11100</f>
        <v>60200</v>
      </c>
      <c r="D41" s="41">
        <v>558</v>
      </c>
      <c r="E41" s="41">
        <v>129</v>
      </c>
      <c r="F41" s="41">
        <v>11</v>
      </c>
      <c r="G41" s="41">
        <v>38</v>
      </c>
      <c r="H41" s="41">
        <v>1244</v>
      </c>
      <c r="I41" s="41">
        <f t="shared" si="2"/>
        <v>1980</v>
      </c>
      <c r="J41" s="41">
        <f t="shared" si="3"/>
        <v>1980000</v>
      </c>
      <c r="K41" s="41">
        <f t="shared" si="4"/>
        <v>7266600</v>
      </c>
      <c r="L41" s="41">
        <f t="shared" si="0"/>
        <v>664722061.49732482</v>
      </c>
      <c r="M41" s="41">
        <f t="shared" si="1"/>
        <v>34007180666.203136</v>
      </c>
      <c r="N41" s="41">
        <f t="shared" si="5"/>
        <v>1020215419.986094</v>
      </c>
      <c r="O41" s="41">
        <f t="shared" si="6"/>
        <v>10202.154199860939</v>
      </c>
      <c r="P41" s="41">
        <v>20778.318125989692</v>
      </c>
    </row>
    <row r="42" spans="1:16" x14ac:dyDescent="0.25">
      <c r="A42" s="36">
        <v>33</v>
      </c>
      <c r="B42" s="37" t="s">
        <v>3</v>
      </c>
      <c r="C42" s="38">
        <v>148300</v>
      </c>
      <c r="D42" s="38">
        <v>263</v>
      </c>
      <c r="E42" s="38">
        <v>78</v>
      </c>
      <c r="F42" s="38">
        <v>5</v>
      </c>
      <c r="G42" s="38">
        <v>17</v>
      </c>
      <c r="H42" s="38">
        <v>839</v>
      </c>
      <c r="I42" s="38">
        <f t="shared" si="2"/>
        <v>1202</v>
      </c>
      <c r="J42" s="38">
        <f t="shared" si="3"/>
        <v>1202000</v>
      </c>
      <c r="K42" s="38">
        <f t="shared" si="4"/>
        <v>4411340</v>
      </c>
      <c r="L42" s="38">
        <f t="shared" si="0"/>
        <v>403533291.87867904</v>
      </c>
      <c r="M42" s="38">
        <f t="shared" si="1"/>
        <v>20644763212.513218</v>
      </c>
      <c r="N42" s="38">
        <f t="shared" si="5"/>
        <v>619342896.37539649</v>
      </c>
      <c r="O42" s="38">
        <f t="shared" si="6"/>
        <v>6193.428963753965</v>
      </c>
      <c r="P42" s="38">
        <v>4176.2838595778594</v>
      </c>
    </row>
    <row r="43" spans="1:16" x14ac:dyDescent="0.25">
      <c r="A43" s="39">
        <v>34</v>
      </c>
      <c r="B43" s="40" t="s">
        <v>230</v>
      </c>
      <c r="C43" s="41"/>
      <c r="D43" s="41">
        <v>13293</v>
      </c>
      <c r="E43" s="41">
        <v>3836</v>
      </c>
      <c r="F43" s="41">
        <v>269</v>
      </c>
      <c r="G43" s="41">
        <v>317</v>
      </c>
      <c r="H43" s="41">
        <v>12987</v>
      </c>
      <c r="I43" s="41">
        <f t="shared" si="2"/>
        <v>30702</v>
      </c>
      <c r="J43" s="41">
        <f t="shared" si="3"/>
        <v>30702000</v>
      </c>
      <c r="K43" s="41">
        <f t="shared" si="4"/>
        <v>112676340</v>
      </c>
      <c r="L43" s="41">
        <f t="shared" si="0"/>
        <v>10307220571.763063</v>
      </c>
      <c r="M43" s="41">
        <f t="shared" si="1"/>
        <v>527317404451.39832</v>
      </c>
      <c r="N43" s="41">
        <f t="shared" si="5"/>
        <v>15819522133.541948</v>
      </c>
      <c r="O43" s="41">
        <f t="shared" si="6"/>
        <v>158195.22133541948</v>
      </c>
      <c r="P43" s="41"/>
    </row>
    <row r="44" spans="1:16" x14ac:dyDescent="0.25">
      <c r="A44" s="36">
        <v>35</v>
      </c>
      <c r="B44" s="37" t="s">
        <v>2</v>
      </c>
      <c r="C44" s="38">
        <v>3000</v>
      </c>
      <c r="D44" s="38">
        <v>46</v>
      </c>
      <c r="E44" s="38">
        <v>10</v>
      </c>
      <c r="F44" s="38">
        <v>1</v>
      </c>
      <c r="G44" s="38">
        <v>3</v>
      </c>
      <c r="H44" s="38">
        <v>150</v>
      </c>
      <c r="I44" s="38">
        <f t="shared" si="2"/>
        <v>210</v>
      </c>
      <c r="J44" s="38">
        <f t="shared" si="3"/>
        <v>210000</v>
      </c>
      <c r="K44" s="38">
        <f t="shared" si="4"/>
        <v>770700</v>
      </c>
      <c r="L44" s="38">
        <f t="shared" si="0"/>
        <v>70500824.70426172</v>
      </c>
      <c r="M44" s="38">
        <f t="shared" si="1"/>
        <v>3606822191.8700294</v>
      </c>
      <c r="N44" s="38">
        <f t="shared" si="5"/>
        <v>108204665.75610088</v>
      </c>
      <c r="O44" s="38">
        <f t="shared" si="6"/>
        <v>1082.0466575610087</v>
      </c>
      <c r="P44" s="38">
        <v>36068.221918700292</v>
      </c>
    </row>
    <row r="45" spans="1:16" x14ac:dyDescent="0.25">
      <c r="A45" s="39">
        <v>36</v>
      </c>
      <c r="B45" s="40" t="s">
        <v>1</v>
      </c>
      <c r="C45" s="41">
        <v>49000</v>
      </c>
      <c r="D45" s="41">
        <v>76</v>
      </c>
      <c r="E45" s="41">
        <v>17</v>
      </c>
      <c r="F45" s="41">
        <v>1</v>
      </c>
      <c r="G45" s="41">
        <v>5</v>
      </c>
      <c r="H45" s="41">
        <v>287</v>
      </c>
      <c r="I45" s="41">
        <f t="shared" si="2"/>
        <v>386</v>
      </c>
      <c r="J45" s="41">
        <f t="shared" si="3"/>
        <v>386000</v>
      </c>
      <c r="K45" s="41">
        <f t="shared" si="4"/>
        <v>1416620</v>
      </c>
      <c r="L45" s="41">
        <f t="shared" si="0"/>
        <v>129587230.1706906</v>
      </c>
      <c r="M45" s="41">
        <f t="shared" si="1"/>
        <v>6629682695.5325308</v>
      </c>
      <c r="N45" s="41">
        <f t="shared" si="5"/>
        <v>198890480.86597592</v>
      </c>
      <c r="O45" s="41">
        <f t="shared" si="6"/>
        <v>1988.9048086597591</v>
      </c>
      <c r="P45" s="41">
        <v>4058.9894054280799</v>
      </c>
    </row>
    <row r="46" spans="1:16" x14ac:dyDescent="0.25">
      <c r="A46" s="42"/>
      <c r="B46" s="42" t="s">
        <v>0</v>
      </c>
      <c r="C46" s="42"/>
      <c r="D46" s="47">
        <f>SUM(D10:D45)</f>
        <v>2319910</v>
      </c>
      <c r="E46" s="47">
        <f t="shared" ref="E46:H46" si="7">SUM(E10:E45)</f>
        <v>718852</v>
      </c>
      <c r="F46" s="47">
        <f t="shared" si="7"/>
        <v>47665</v>
      </c>
      <c r="G46" s="47">
        <f t="shared" si="7"/>
        <v>107251</v>
      </c>
      <c r="H46" s="47">
        <f t="shared" si="7"/>
        <v>4010168</v>
      </c>
      <c r="I46" s="47">
        <f t="shared" si="2"/>
        <v>7203846</v>
      </c>
      <c r="J46" s="47">
        <f t="shared" si="3"/>
        <v>7203846000</v>
      </c>
      <c r="K46" s="47">
        <f t="shared" si="4"/>
        <v>26438114820</v>
      </c>
      <c r="L46" s="47">
        <f t="shared" si="0"/>
        <v>2418462304964.2715</v>
      </c>
      <c r="M46" s="47">
        <f t="shared" si="1"/>
        <v>123728531521972.13</v>
      </c>
      <c r="N46" s="47">
        <f t="shared" si="5"/>
        <v>3711855945659.1636</v>
      </c>
      <c r="O46" s="47">
        <f t="shared" si="6"/>
        <v>37118559.456591636</v>
      </c>
      <c r="P46" s="47"/>
    </row>
    <row r="47" spans="1:16" s="55" customFormat="1" x14ac:dyDescent="0.25">
      <c r="B47" s="58" t="s">
        <v>140</v>
      </c>
      <c r="C47" s="182"/>
      <c r="I47" s="56"/>
      <c r="J47" s="53"/>
      <c r="K47" s="53"/>
      <c r="L47" s="53"/>
      <c r="M47" s="53"/>
      <c r="N47" s="53"/>
      <c r="O47" s="53"/>
      <c r="P47" s="53"/>
    </row>
    <row r="48" spans="1:16" ht="18" x14ac:dyDescent="0.35">
      <c r="B48" s="44">
        <f>'[2]GDP deflator'!L15</f>
        <v>91.476352282680324</v>
      </c>
      <c r="C48" s="7"/>
      <c r="D48" t="s">
        <v>144</v>
      </c>
    </row>
    <row r="49" spans="2:4" x14ac:dyDescent="0.25">
      <c r="B49" s="44">
        <f>'[2]Exchange Rates'!F39</f>
        <v>51.16</v>
      </c>
      <c r="C49" s="7"/>
      <c r="D49" t="s">
        <v>244</v>
      </c>
    </row>
    <row r="50" spans="2:4" x14ac:dyDescent="0.25">
      <c r="D50" t="s">
        <v>143</v>
      </c>
    </row>
    <row r="51" spans="2:4" x14ac:dyDescent="0.25">
      <c r="B51" t="s">
        <v>245</v>
      </c>
    </row>
  </sheetData>
  <mergeCells count="17">
    <mergeCell ref="A5:A9"/>
    <mergeCell ref="B5:B9"/>
    <mergeCell ref="J8:J9"/>
    <mergeCell ref="P8:P9"/>
    <mergeCell ref="I8:I9"/>
    <mergeCell ref="A3:O3"/>
    <mergeCell ref="D8:D9"/>
    <mergeCell ref="E8:E9"/>
    <mergeCell ref="F8:F9"/>
    <mergeCell ref="G8:G9"/>
    <mergeCell ref="H8:H9"/>
    <mergeCell ref="K8:K9"/>
    <mergeCell ref="L8:L9"/>
    <mergeCell ref="M8:M9"/>
    <mergeCell ref="N8:N9"/>
    <mergeCell ref="O8:O9"/>
    <mergeCell ref="C5:C9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F97B-CDC7-469B-9D5A-F5042E98EF39}">
  <dimension ref="A1:K46"/>
  <sheetViews>
    <sheetView view="pageBreakPreview" zoomScaleNormal="100" zoomScaleSheetLayoutView="100" workbookViewId="0">
      <selection activeCell="I1" sqref="I1"/>
    </sheetView>
  </sheetViews>
  <sheetFormatPr defaultRowHeight="14.25" x14ac:dyDescent="0.25"/>
  <cols>
    <col min="1" max="1" width="22.140625" style="86" customWidth="1"/>
    <col min="2" max="2" width="16.7109375" style="86" customWidth="1"/>
    <col min="3" max="10" width="11" style="86" customWidth="1"/>
    <col min="11" max="11" width="9.85546875" style="86" bestFit="1" customWidth="1"/>
    <col min="12" max="16384" width="9.140625" style="86"/>
  </cols>
  <sheetData>
    <row r="1" spans="1:10" x14ac:dyDescent="0.25">
      <c r="I1" s="65" t="s">
        <v>232</v>
      </c>
    </row>
    <row r="3" spans="1:10" x14ac:dyDescent="0.25">
      <c r="A3" s="210" t="s">
        <v>165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x14ac:dyDescent="0.25">
      <c r="A4" s="211" t="s">
        <v>166</v>
      </c>
      <c r="B4" s="211" t="s">
        <v>246</v>
      </c>
      <c r="C4" s="211" t="s">
        <v>167</v>
      </c>
      <c r="D4" s="211"/>
      <c r="E4" s="211" t="s">
        <v>168</v>
      </c>
      <c r="F4" s="211"/>
      <c r="G4" s="211"/>
      <c r="H4" s="212" t="s">
        <v>169</v>
      </c>
      <c r="I4" s="212"/>
      <c r="J4" s="212"/>
    </row>
    <row r="5" spans="1:10" ht="57" x14ac:dyDescent="0.25">
      <c r="A5" s="211"/>
      <c r="B5" s="211"/>
      <c r="C5" s="211"/>
      <c r="D5" s="211"/>
      <c r="E5" s="87" t="s">
        <v>170</v>
      </c>
      <c r="F5" s="189" t="s">
        <v>250</v>
      </c>
      <c r="G5" s="111" t="s">
        <v>206</v>
      </c>
      <c r="H5" s="211" t="s">
        <v>171</v>
      </c>
      <c r="I5" s="211"/>
      <c r="J5" s="87" t="s">
        <v>172</v>
      </c>
    </row>
    <row r="6" spans="1:10" ht="28.5" x14ac:dyDescent="0.25">
      <c r="A6" s="211"/>
      <c r="B6" s="88" t="s">
        <v>173</v>
      </c>
      <c r="C6" s="89" t="s">
        <v>173</v>
      </c>
      <c r="D6" s="90" t="s">
        <v>174</v>
      </c>
      <c r="E6" s="91"/>
      <c r="F6" s="92" t="s">
        <v>175</v>
      </c>
      <c r="G6" s="91"/>
      <c r="H6" s="92" t="s">
        <v>176</v>
      </c>
      <c r="I6" s="88" t="s">
        <v>177</v>
      </c>
      <c r="J6" s="88" t="s">
        <v>178</v>
      </c>
    </row>
    <row r="7" spans="1:10" x14ac:dyDescent="0.25">
      <c r="A7" s="93" t="s">
        <v>36</v>
      </c>
      <c r="B7" s="94">
        <v>162968</v>
      </c>
      <c r="C7" s="98">
        <v>37258</v>
      </c>
      <c r="D7" s="95">
        <f>C7/B7*100</f>
        <v>22.862156987874922</v>
      </c>
      <c r="E7" s="98">
        <v>31959</v>
      </c>
      <c r="F7" s="98">
        <v>5069</v>
      </c>
      <c r="G7" s="98">
        <v>230</v>
      </c>
      <c r="H7" s="95">
        <v>115.71</v>
      </c>
      <c r="I7" s="95">
        <f>H7/H43*100</f>
        <v>2.6368743092191469</v>
      </c>
      <c r="J7" s="96">
        <f>H7/C7*10000</f>
        <v>31.056417413709802</v>
      </c>
    </row>
    <row r="8" spans="1:10" x14ac:dyDescent="0.25">
      <c r="A8" s="97" t="s">
        <v>35</v>
      </c>
      <c r="B8" s="98">
        <v>83743</v>
      </c>
      <c r="C8" s="98">
        <v>51540</v>
      </c>
      <c r="D8" s="99">
        <f t="shared" ref="D8:D42" si="0">C8/B8*100</f>
        <v>61.545442604157962</v>
      </c>
      <c r="E8" s="98">
        <v>12371</v>
      </c>
      <c r="F8" s="98">
        <v>11857</v>
      </c>
      <c r="G8" s="98">
        <v>27312</v>
      </c>
      <c r="H8" s="99">
        <v>418.99</v>
      </c>
      <c r="I8" s="99">
        <f>H8/H43*100</f>
        <v>9.5482150792475196</v>
      </c>
      <c r="J8" s="96">
        <f t="shared" ref="J8:J37" si="1">H8/C8*10000</f>
        <v>81.294140473418693</v>
      </c>
    </row>
    <row r="9" spans="1:10" x14ac:dyDescent="0.25">
      <c r="A9" s="97" t="s">
        <v>34</v>
      </c>
      <c r="B9" s="98">
        <v>78438</v>
      </c>
      <c r="C9" s="98">
        <v>26836</v>
      </c>
      <c r="D9" s="99">
        <f t="shared" si="0"/>
        <v>34.213009000739433</v>
      </c>
      <c r="E9" s="98">
        <v>17864</v>
      </c>
      <c r="F9" s="98">
        <v>0</v>
      </c>
      <c r="G9" s="98">
        <v>8972</v>
      </c>
      <c r="H9" s="99">
        <v>112.68</v>
      </c>
      <c r="I9" s="99">
        <f>H9/H43*100</f>
        <v>2.5678247097296132</v>
      </c>
      <c r="J9" s="96">
        <f t="shared" si="1"/>
        <v>41.988373826203613</v>
      </c>
    </row>
    <row r="10" spans="1:10" x14ac:dyDescent="0.25">
      <c r="A10" s="97" t="s">
        <v>33</v>
      </c>
      <c r="B10" s="98">
        <v>94163</v>
      </c>
      <c r="C10" s="98">
        <v>7442</v>
      </c>
      <c r="D10" s="99">
        <f t="shared" si="0"/>
        <v>7.9033165893185222</v>
      </c>
      <c r="E10" s="98">
        <v>693</v>
      </c>
      <c r="F10" s="98">
        <v>6183</v>
      </c>
      <c r="G10" s="98">
        <v>566</v>
      </c>
      <c r="H10" s="99">
        <v>30.52</v>
      </c>
      <c r="I10" s="99">
        <f>H10/H43*100</f>
        <v>0.69550949716851063</v>
      </c>
      <c r="J10" s="96">
        <f t="shared" si="1"/>
        <v>41.010481053480248</v>
      </c>
    </row>
    <row r="11" spans="1:10" x14ac:dyDescent="0.25">
      <c r="A11" s="97" t="s">
        <v>32</v>
      </c>
      <c r="B11" s="100">
        <v>135192</v>
      </c>
      <c r="C11" s="98">
        <v>59816</v>
      </c>
      <c r="D11" s="99">
        <f t="shared" si="0"/>
        <v>44.245221610746199</v>
      </c>
      <c r="E11" s="98">
        <v>25897</v>
      </c>
      <c r="F11" s="98">
        <v>24036</v>
      </c>
      <c r="G11" s="98">
        <v>9883</v>
      </c>
      <c r="H11" s="99">
        <v>389.64</v>
      </c>
      <c r="I11" s="99">
        <f>H11/H43*100</f>
        <v>8.8793682987135814</v>
      </c>
      <c r="J11" s="96">
        <f t="shared" si="1"/>
        <v>65.139761936605581</v>
      </c>
    </row>
    <row r="12" spans="1:10" x14ac:dyDescent="0.25">
      <c r="A12" s="97" t="s">
        <v>3</v>
      </c>
      <c r="B12" s="98">
        <v>1483</v>
      </c>
      <c r="C12" s="98">
        <v>103</v>
      </c>
      <c r="D12" s="99">
        <f t="shared" si="0"/>
        <v>6.9453809844908969</v>
      </c>
      <c r="E12" s="98">
        <v>78</v>
      </c>
      <c r="F12" s="98">
        <v>25</v>
      </c>
      <c r="G12" s="98">
        <v>0</v>
      </c>
      <c r="H12" s="99">
        <v>0.51</v>
      </c>
      <c r="I12" s="99">
        <f>H12/H43*100</f>
        <v>1.1622209815070134E-2</v>
      </c>
      <c r="J12" s="96">
        <f t="shared" si="1"/>
        <v>49.514563106796125</v>
      </c>
    </row>
    <row r="13" spans="1:10" x14ac:dyDescent="0.25">
      <c r="A13" s="97" t="s">
        <v>31</v>
      </c>
      <c r="B13" s="98">
        <v>3702</v>
      </c>
      <c r="C13" s="98">
        <v>1271</v>
      </c>
      <c r="D13" s="99">
        <f t="shared" si="0"/>
        <v>34.332793084819016</v>
      </c>
      <c r="E13" s="98">
        <v>119</v>
      </c>
      <c r="F13" s="98">
        <v>755</v>
      </c>
      <c r="G13" s="98">
        <v>397</v>
      </c>
      <c r="H13" s="99">
        <v>12.87</v>
      </c>
      <c r="I13" s="99">
        <f>H13/H43*100</f>
        <v>0.29328988298029923</v>
      </c>
      <c r="J13" s="96">
        <f t="shared" si="1"/>
        <v>101.25885129819041</v>
      </c>
    </row>
    <row r="14" spans="1:10" x14ac:dyDescent="0.25">
      <c r="A14" s="97" t="s">
        <v>30</v>
      </c>
      <c r="B14" s="100">
        <v>196244</v>
      </c>
      <c r="C14" s="98">
        <v>21870</v>
      </c>
      <c r="D14" s="99">
        <f t="shared" si="0"/>
        <v>11.144289761725199</v>
      </c>
      <c r="E14" s="98">
        <v>14574</v>
      </c>
      <c r="F14" s="98">
        <v>2898</v>
      </c>
      <c r="G14" s="98">
        <v>4398</v>
      </c>
      <c r="H14" s="99">
        <v>51.22</v>
      </c>
      <c r="I14" s="99">
        <f>H14/H43*100</f>
        <v>1.1672344837801809</v>
      </c>
      <c r="J14" s="96">
        <f t="shared" si="1"/>
        <v>23.420210333790578</v>
      </c>
    </row>
    <row r="15" spans="1:10" x14ac:dyDescent="0.25">
      <c r="A15" s="97" t="s">
        <v>29</v>
      </c>
      <c r="B15" s="98">
        <v>44212</v>
      </c>
      <c r="C15" s="98">
        <v>1559</v>
      </c>
      <c r="D15" s="99">
        <f t="shared" si="0"/>
        <v>3.5261919840767217</v>
      </c>
      <c r="E15" s="98">
        <v>249</v>
      </c>
      <c r="F15" s="98">
        <v>1158</v>
      </c>
      <c r="G15" s="98">
        <v>152</v>
      </c>
      <c r="H15" s="99">
        <v>4.3099999999999996</v>
      </c>
      <c r="I15" s="99">
        <f>H15/H43*100</f>
        <v>9.8219067260690726E-2</v>
      </c>
      <c r="J15" s="96">
        <f t="shared" si="1"/>
        <v>27.64592687620269</v>
      </c>
    </row>
    <row r="16" spans="1:10" x14ac:dyDescent="0.25">
      <c r="A16" s="97" t="s">
        <v>28</v>
      </c>
      <c r="B16" s="98">
        <v>55673</v>
      </c>
      <c r="C16" s="98">
        <v>37948</v>
      </c>
      <c r="D16" s="99">
        <f t="shared" si="0"/>
        <v>68.162304887467897</v>
      </c>
      <c r="E16" s="98">
        <v>1883</v>
      </c>
      <c r="F16" s="98">
        <v>28887</v>
      </c>
      <c r="G16" s="98">
        <v>7178</v>
      </c>
      <c r="H16" s="99">
        <v>345.62</v>
      </c>
      <c r="I16" s="99">
        <f>H16/H43*100</f>
        <v>7.8762120711461563</v>
      </c>
      <c r="J16" s="96">
        <f t="shared" si="1"/>
        <v>91.077263623906404</v>
      </c>
    </row>
    <row r="17" spans="1:10" x14ac:dyDescent="0.25">
      <c r="A17" s="97" t="s">
        <v>26</v>
      </c>
      <c r="B17" s="98">
        <v>79716</v>
      </c>
      <c r="C17" s="98">
        <v>25118</v>
      </c>
      <c r="D17" s="99">
        <f t="shared" si="0"/>
        <v>31.509358221686988</v>
      </c>
      <c r="E17" s="98">
        <v>4500</v>
      </c>
      <c r="F17" s="98">
        <v>18922</v>
      </c>
      <c r="G17" s="98">
        <v>1696</v>
      </c>
      <c r="H17" s="99">
        <v>100.8</v>
      </c>
      <c r="I17" s="99">
        <f>H17/H43*100</f>
        <v>2.2970955869785676</v>
      </c>
      <c r="J17" s="96">
        <f t="shared" si="1"/>
        <v>40.130583645194683</v>
      </c>
    </row>
    <row r="18" spans="1:10" x14ac:dyDescent="0.25">
      <c r="A18" s="97" t="s">
        <v>25</v>
      </c>
      <c r="B18" s="100">
        <v>191791</v>
      </c>
      <c r="C18" s="98">
        <v>38284</v>
      </c>
      <c r="D18" s="99">
        <f t="shared" si="0"/>
        <v>19.961312053224603</v>
      </c>
      <c r="E18" s="98">
        <v>28690</v>
      </c>
      <c r="F18" s="98">
        <v>3931</v>
      </c>
      <c r="G18" s="98">
        <v>5663</v>
      </c>
      <c r="H18" s="99">
        <v>302.14</v>
      </c>
      <c r="I18" s="99">
        <f>H18/H43*100</f>
        <v>6.8853617127946851</v>
      </c>
      <c r="J18" s="96">
        <f t="shared" si="1"/>
        <v>78.920697941698876</v>
      </c>
    </row>
    <row r="19" spans="1:10" x14ac:dyDescent="0.25">
      <c r="A19" s="97" t="s">
        <v>24</v>
      </c>
      <c r="B19" s="98">
        <v>38852</v>
      </c>
      <c r="C19" s="98">
        <v>11522</v>
      </c>
      <c r="D19" s="99">
        <f t="shared" si="0"/>
        <v>29.656130958509213</v>
      </c>
      <c r="E19" s="98">
        <v>11522</v>
      </c>
      <c r="F19" s="98">
        <v>0</v>
      </c>
      <c r="G19" s="98">
        <v>0</v>
      </c>
      <c r="H19" s="99">
        <v>160.53</v>
      </c>
      <c r="I19" s="99">
        <f>H19/H43*100</f>
        <v>3.6582614541435459</v>
      </c>
      <c r="J19" s="96">
        <f t="shared" si="1"/>
        <v>139.32477000520743</v>
      </c>
    </row>
    <row r="20" spans="1:10" x14ac:dyDescent="0.25">
      <c r="A20" s="97" t="s">
        <v>23</v>
      </c>
      <c r="B20" s="100">
        <v>308252</v>
      </c>
      <c r="C20" s="98">
        <v>94689</v>
      </c>
      <c r="D20" s="99">
        <f t="shared" si="0"/>
        <v>30.718048869107093</v>
      </c>
      <c r="E20" s="98">
        <v>61886</v>
      </c>
      <c r="F20" s="98">
        <v>31098</v>
      </c>
      <c r="G20" s="98">
        <v>1705</v>
      </c>
      <c r="H20" s="99">
        <v>374.44</v>
      </c>
      <c r="I20" s="99">
        <f>H20/H43*100</f>
        <v>8.5329808689310997</v>
      </c>
      <c r="J20" s="96">
        <f t="shared" si="1"/>
        <v>39.544192039202017</v>
      </c>
    </row>
    <row r="21" spans="1:10" x14ac:dyDescent="0.25">
      <c r="A21" s="97" t="s">
        <v>22</v>
      </c>
      <c r="B21" s="100">
        <v>307713</v>
      </c>
      <c r="C21" s="98">
        <v>61952</v>
      </c>
      <c r="D21" s="99">
        <f t="shared" si="0"/>
        <v>20.133046052652958</v>
      </c>
      <c r="E21" s="98">
        <v>50865</v>
      </c>
      <c r="F21" s="98">
        <v>6433</v>
      </c>
      <c r="G21" s="98">
        <v>4654</v>
      </c>
      <c r="H21" s="99">
        <v>235.5</v>
      </c>
      <c r="I21" s="99">
        <f>H21/H43*100</f>
        <v>5.3667262969588556</v>
      </c>
      <c r="J21" s="96">
        <f t="shared" si="1"/>
        <v>38.013300619834709</v>
      </c>
    </row>
    <row r="22" spans="1:10" x14ac:dyDescent="0.25">
      <c r="A22" s="97" t="s">
        <v>21</v>
      </c>
      <c r="B22" s="98">
        <v>22327</v>
      </c>
      <c r="C22" s="98">
        <v>17418</v>
      </c>
      <c r="D22" s="99">
        <f t="shared" si="0"/>
        <v>78.013167913288839</v>
      </c>
      <c r="E22" s="98">
        <v>984</v>
      </c>
      <c r="F22" s="98">
        <v>3254</v>
      </c>
      <c r="G22" s="98">
        <v>13180</v>
      </c>
      <c r="H22" s="99">
        <v>54.99</v>
      </c>
      <c r="I22" s="99">
        <f>H22/H43*100</f>
        <v>1.253147681824915</v>
      </c>
      <c r="J22" s="96">
        <f t="shared" si="1"/>
        <v>31.570788839131932</v>
      </c>
    </row>
    <row r="23" spans="1:10" x14ac:dyDescent="0.25">
      <c r="A23" s="97" t="s">
        <v>20</v>
      </c>
      <c r="B23" s="98">
        <v>22429</v>
      </c>
      <c r="C23" s="98">
        <v>9496</v>
      </c>
      <c r="D23" s="99">
        <f t="shared" si="0"/>
        <v>42.338044495965043</v>
      </c>
      <c r="E23" s="98">
        <v>1113</v>
      </c>
      <c r="F23" s="98">
        <v>12</v>
      </c>
      <c r="G23" s="98">
        <v>8371</v>
      </c>
      <c r="H23" s="99">
        <v>35.54</v>
      </c>
      <c r="I23" s="99">
        <f>H23/H43*100</f>
        <v>0.80990850358351485</v>
      </c>
      <c r="J23" s="96">
        <f t="shared" si="1"/>
        <v>37.426284751474306</v>
      </c>
    </row>
    <row r="24" spans="1:10" x14ac:dyDescent="0.25">
      <c r="A24" s="97" t="s">
        <v>19</v>
      </c>
      <c r="B24" s="98">
        <v>21081</v>
      </c>
      <c r="C24" s="98">
        <v>7479</v>
      </c>
      <c r="D24" s="99">
        <f t="shared" si="0"/>
        <v>35.477444144015941</v>
      </c>
      <c r="E24" s="98">
        <v>4499</v>
      </c>
      <c r="F24" s="98">
        <v>1823</v>
      </c>
      <c r="G24" s="98">
        <v>1157</v>
      </c>
      <c r="H24" s="99">
        <v>28.87</v>
      </c>
      <c r="I24" s="99">
        <f>H24/H43*100</f>
        <v>0.65790823011975441</v>
      </c>
      <c r="J24" s="96">
        <f t="shared" si="1"/>
        <v>38.601417301778312</v>
      </c>
    </row>
    <row r="25" spans="1:10" x14ac:dyDescent="0.25">
      <c r="A25" s="97" t="s">
        <v>18</v>
      </c>
      <c r="B25" s="98">
        <v>16579</v>
      </c>
      <c r="C25" s="98">
        <v>8623</v>
      </c>
      <c r="D25" s="99">
        <f t="shared" si="0"/>
        <v>52.011580915616143</v>
      </c>
      <c r="E25" s="98">
        <v>234</v>
      </c>
      <c r="F25" s="98">
        <v>0</v>
      </c>
      <c r="G25" s="98">
        <v>8389</v>
      </c>
      <c r="H25" s="99">
        <v>30.28</v>
      </c>
      <c r="I25" s="99">
        <f>H25/H43*100</f>
        <v>0.6900402219614189</v>
      </c>
      <c r="J25" s="96">
        <f t="shared" si="1"/>
        <v>35.115389075727705</v>
      </c>
    </row>
    <row r="26" spans="1:10" x14ac:dyDescent="0.25">
      <c r="A26" s="97" t="s">
        <v>17</v>
      </c>
      <c r="B26" s="100">
        <v>155707</v>
      </c>
      <c r="C26" s="98">
        <v>61204</v>
      </c>
      <c r="D26" s="99">
        <f t="shared" si="0"/>
        <v>39.307160243277437</v>
      </c>
      <c r="E26" s="98">
        <v>36049</v>
      </c>
      <c r="F26" s="98">
        <v>25133</v>
      </c>
      <c r="G26" s="98">
        <v>22</v>
      </c>
      <c r="H26" s="99">
        <v>276.77999999999997</v>
      </c>
      <c r="I26" s="99">
        <f>H26/H43*100</f>
        <v>6.3074416325786489</v>
      </c>
      <c r="J26" s="96">
        <f t="shared" si="1"/>
        <v>45.222534474870919</v>
      </c>
    </row>
    <row r="27" spans="1:10" x14ac:dyDescent="0.25">
      <c r="A27" s="97" t="s">
        <v>16</v>
      </c>
      <c r="B27" s="98">
        <v>50362</v>
      </c>
      <c r="C27" s="98">
        <v>3084</v>
      </c>
      <c r="D27" s="99">
        <f t="shared" si="0"/>
        <v>6.123664667805091</v>
      </c>
      <c r="E27" s="98">
        <v>44</v>
      </c>
      <c r="F27" s="98">
        <v>1137</v>
      </c>
      <c r="G27" s="98">
        <v>1903</v>
      </c>
      <c r="H27" s="99">
        <v>12.61</v>
      </c>
      <c r="I27" s="99">
        <f>H27/H43*100</f>
        <v>0.2873648348392831</v>
      </c>
      <c r="J27" s="96">
        <f t="shared" si="1"/>
        <v>40.88845654993515</v>
      </c>
    </row>
    <row r="28" spans="1:10" x14ac:dyDescent="0.25">
      <c r="A28" s="97" t="s">
        <v>15</v>
      </c>
      <c r="B28" s="100">
        <v>342239</v>
      </c>
      <c r="C28" s="98">
        <v>32863</v>
      </c>
      <c r="D28" s="99">
        <f t="shared" si="0"/>
        <v>9.6023539105712672</v>
      </c>
      <c r="E28" s="98">
        <v>12176</v>
      </c>
      <c r="F28" s="98">
        <v>18543</v>
      </c>
      <c r="G28" s="98">
        <v>2144</v>
      </c>
      <c r="H28" s="99">
        <v>26.56</v>
      </c>
      <c r="I28" s="99">
        <f>H28/H43*100</f>
        <v>0.60526645625149544</v>
      </c>
      <c r="J28" s="96">
        <f t="shared" si="1"/>
        <v>8.0820375498280743</v>
      </c>
    </row>
    <row r="29" spans="1:10" x14ac:dyDescent="0.25">
      <c r="A29" s="97" t="s">
        <v>14</v>
      </c>
      <c r="B29" s="98">
        <v>7096</v>
      </c>
      <c r="C29" s="98">
        <v>5841</v>
      </c>
      <c r="D29" s="99">
        <f t="shared" si="0"/>
        <v>82.31397970687712</v>
      </c>
      <c r="E29" s="98">
        <v>5452</v>
      </c>
      <c r="F29" s="98">
        <v>389</v>
      </c>
      <c r="G29" s="98">
        <v>0</v>
      </c>
      <c r="H29" s="99">
        <v>33.909999999999997</v>
      </c>
      <c r="I29" s="99">
        <f>H29/H43*100</f>
        <v>0.7727630094686827</v>
      </c>
      <c r="J29" s="96">
        <f t="shared" si="1"/>
        <v>58.055127546652962</v>
      </c>
    </row>
    <row r="30" spans="1:10" x14ac:dyDescent="0.25">
      <c r="A30" s="97" t="s">
        <v>13</v>
      </c>
      <c r="B30" s="100">
        <v>130060</v>
      </c>
      <c r="C30" s="98">
        <v>23188</v>
      </c>
      <c r="D30" s="99">
        <f t="shared" si="0"/>
        <v>17.828694448715975</v>
      </c>
      <c r="E30" s="98">
        <v>20523</v>
      </c>
      <c r="F30" s="98">
        <v>1053</v>
      </c>
      <c r="G30" s="98">
        <v>1612</v>
      </c>
      <c r="H30" s="99">
        <v>92.27</v>
      </c>
      <c r="I30" s="99">
        <f>H30/H43*100</f>
        <v>2.1027084306598454</v>
      </c>
      <c r="J30" s="96">
        <f t="shared" si="1"/>
        <v>39.792133862342588</v>
      </c>
    </row>
    <row r="31" spans="1:10" x14ac:dyDescent="0.25">
      <c r="A31" s="97" t="s">
        <v>12</v>
      </c>
      <c r="B31" s="100">
        <v>112077</v>
      </c>
      <c r="C31" s="98">
        <v>27688</v>
      </c>
      <c r="D31" s="99">
        <f t="shared" si="0"/>
        <v>24.704444265995697</v>
      </c>
      <c r="E31" s="98">
        <v>25800</v>
      </c>
      <c r="F31" s="98">
        <v>1592</v>
      </c>
      <c r="G31" s="98">
        <v>296</v>
      </c>
      <c r="H31" s="99">
        <v>80.2</v>
      </c>
      <c r="I31" s="99">
        <f>H31/H43*100</f>
        <v>1.8276494650365189</v>
      </c>
      <c r="J31" s="96">
        <f t="shared" si="1"/>
        <v>28.965616873735915</v>
      </c>
    </row>
    <row r="32" spans="1:10" x14ac:dyDescent="0.25">
      <c r="A32" s="97" t="s">
        <v>11</v>
      </c>
      <c r="B32" s="98">
        <v>10486</v>
      </c>
      <c r="C32" s="98">
        <v>6294</v>
      </c>
      <c r="D32" s="99">
        <f t="shared" si="0"/>
        <v>60.022887659736789</v>
      </c>
      <c r="E32" s="98">
        <v>3588</v>
      </c>
      <c r="F32" s="98">
        <v>2</v>
      </c>
      <c r="G32" s="98">
        <v>2704</v>
      </c>
      <c r="H32" s="99">
        <v>23.13</v>
      </c>
      <c r="I32" s="99">
        <f>H32/H43*100</f>
        <v>0.52710139808347478</v>
      </c>
      <c r="J32" s="96">
        <f t="shared" si="1"/>
        <v>36.749285033365112</v>
      </c>
    </row>
    <row r="33" spans="1:11" x14ac:dyDescent="0.25">
      <c r="A33" s="97" t="s">
        <v>10</v>
      </c>
      <c r="B33" s="100">
        <v>240928</v>
      </c>
      <c r="C33" s="98">
        <v>17384</v>
      </c>
      <c r="D33" s="99">
        <f t="shared" si="0"/>
        <v>7.2154336565280914</v>
      </c>
      <c r="E33" s="98">
        <v>11560</v>
      </c>
      <c r="F33" s="98">
        <v>296</v>
      </c>
      <c r="G33" s="98">
        <v>5528</v>
      </c>
      <c r="H33" s="99">
        <v>104.39</v>
      </c>
      <c r="I33" s="99">
        <f>H33/H43*100</f>
        <v>2.3789068286179829</v>
      </c>
      <c r="J33" s="96">
        <f t="shared" si="1"/>
        <v>60.04947077772664</v>
      </c>
    </row>
    <row r="34" spans="1:11" x14ac:dyDescent="0.25">
      <c r="A34" s="97" t="s">
        <v>9</v>
      </c>
      <c r="B34" s="98">
        <v>53483</v>
      </c>
      <c r="C34" s="98">
        <v>38000</v>
      </c>
      <c r="D34" s="99">
        <f t="shared" si="0"/>
        <v>71.050614213862346</v>
      </c>
      <c r="E34" s="98">
        <v>26547</v>
      </c>
      <c r="F34" s="98">
        <v>9885</v>
      </c>
      <c r="G34" s="98">
        <v>1568</v>
      </c>
      <c r="H34" s="99">
        <v>401.01</v>
      </c>
      <c r="I34" s="99">
        <f>H34/H43*100</f>
        <v>9.1384752116495562</v>
      </c>
      <c r="J34" s="96">
        <f t="shared" si="1"/>
        <v>105.52894736842104</v>
      </c>
    </row>
    <row r="35" spans="1:11" x14ac:dyDescent="0.25">
      <c r="A35" s="97" t="s">
        <v>8</v>
      </c>
      <c r="B35" s="98">
        <v>88752</v>
      </c>
      <c r="C35" s="98">
        <v>11879</v>
      </c>
      <c r="D35" s="99">
        <f t="shared" si="0"/>
        <v>13.384487110149632</v>
      </c>
      <c r="E35" s="98">
        <v>7054</v>
      </c>
      <c r="F35" s="98">
        <v>3772</v>
      </c>
      <c r="G35" s="98">
        <v>1053</v>
      </c>
      <c r="H35" s="99">
        <v>61.19</v>
      </c>
      <c r="I35" s="99">
        <f>H35/H43*100</f>
        <v>1.3944372913414538</v>
      </c>
      <c r="J35" s="96">
        <f t="shared" si="1"/>
        <v>51.511069955383441</v>
      </c>
    </row>
    <row r="36" spans="1:11" ht="42.75" x14ac:dyDescent="0.25">
      <c r="A36" s="101" t="s">
        <v>179</v>
      </c>
      <c r="B36" s="102">
        <v>8249</v>
      </c>
      <c r="C36" s="98">
        <v>7171</v>
      </c>
      <c r="D36" s="104">
        <f t="shared" si="0"/>
        <v>86.931749302945818</v>
      </c>
      <c r="E36" s="98">
        <v>5613</v>
      </c>
      <c r="F36" s="98">
        <v>1558</v>
      </c>
      <c r="G36" s="98">
        <v>0</v>
      </c>
      <c r="H36" s="104">
        <v>121.72</v>
      </c>
      <c r="I36" s="104">
        <f>H36/H43*100</f>
        <v>2.7738340758634052</v>
      </c>
      <c r="J36" s="96">
        <f t="shared" si="1"/>
        <v>169.73922744387113</v>
      </c>
    </row>
    <row r="37" spans="1:11" x14ac:dyDescent="0.25">
      <c r="A37" s="97" t="s">
        <v>6</v>
      </c>
      <c r="B37" s="103">
        <v>114</v>
      </c>
      <c r="C37" s="98">
        <v>35</v>
      </c>
      <c r="D37" s="104">
        <f t="shared" si="0"/>
        <v>30.701754385964914</v>
      </c>
      <c r="E37" s="98">
        <v>32</v>
      </c>
      <c r="F37" s="98">
        <v>0</v>
      </c>
      <c r="G37" s="98">
        <v>3</v>
      </c>
      <c r="H37" s="104">
        <v>0.21</v>
      </c>
      <c r="I37" s="104">
        <f>H37/H43*100</f>
        <v>4.785615806205349E-3</v>
      </c>
      <c r="J37" s="96">
        <f t="shared" si="1"/>
        <v>60</v>
      </c>
    </row>
    <row r="38" spans="1:11" ht="42.75" x14ac:dyDescent="0.25">
      <c r="A38" s="97" t="s">
        <v>180</v>
      </c>
      <c r="B38" s="103">
        <v>602</v>
      </c>
      <c r="C38" s="98">
        <v>214</v>
      </c>
      <c r="D38" s="104">
        <f t="shared" si="0"/>
        <v>35.548172757475086</v>
      </c>
      <c r="E38" s="98">
        <v>203</v>
      </c>
      <c r="F38" s="98">
        <v>5</v>
      </c>
      <c r="G38" s="98">
        <v>6</v>
      </c>
      <c r="H38" s="104">
        <v>0.45</v>
      </c>
      <c r="I38" s="104">
        <f>H38/H43*100</f>
        <v>1.0254891013297176E-2</v>
      </c>
      <c r="J38" s="96">
        <f>H38/C38*10000</f>
        <v>21.028037383177569</v>
      </c>
    </row>
    <row r="39" spans="1:11" ht="42.75" x14ac:dyDescent="0.25">
      <c r="A39" s="97" t="s">
        <v>181</v>
      </c>
      <c r="B39" s="208">
        <v>222236</v>
      </c>
      <c r="C39" s="98">
        <v>20199</v>
      </c>
      <c r="D39" s="104">
        <f>C39/B39*100</f>
        <v>9.0889864828380649</v>
      </c>
      <c r="E39" s="98">
        <v>17648</v>
      </c>
      <c r="F39" s="98">
        <v>2551</v>
      </c>
      <c r="G39" s="98">
        <v>0</v>
      </c>
      <c r="H39" s="104">
        <v>348.35</v>
      </c>
      <c r="I39" s="104">
        <f>H39/H43*100</f>
        <v>7.9384250766268263</v>
      </c>
      <c r="J39" s="96">
        <f t="shared" ref="J39" si="2">H39/C39*10000</f>
        <v>172.45903262537752</v>
      </c>
    </row>
    <row r="40" spans="1:11" ht="28.5" x14ac:dyDescent="0.25">
      <c r="A40" s="97" t="s">
        <v>182</v>
      </c>
      <c r="B40" s="208"/>
      <c r="C40" s="98">
        <v>7</v>
      </c>
      <c r="D40" s="104"/>
      <c r="E40" s="98">
        <v>7</v>
      </c>
      <c r="F40" s="98">
        <v>0</v>
      </c>
      <c r="G40" s="98">
        <v>0</v>
      </c>
      <c r="H40" s="104">
        <v>0.18</v>
      </c>
      <c r="I40" s="104">
        <f>H40/H43*100</f>
        <v>4.1019564053188708E-3</v>
      </c>
      <c r="J40" s="96">
        <v>50</v>
      </c>
    </row>
    <row r="41" spans="1:11" x14ac:dyDescent="0.25">
      <c r="A41" s="97" t="s">
        <v>2</v>
      </c>
      <c r="B41" s="103">
        <v>30</v>
      </c>
      <c r="C41" s="98">
        <v>0</v>
      </c>
      <c r="D41" s="104">
        <f t="shared" si="0"/>
        <v>0</v>
      </c>
      <c r="E41" s="98">
        <v>0</v>
      </c>
      <c r="F41" s="98">
        <v>0</v>
      </c>
      <c r="G41" s="98">
        <v>0</v>
      </c>
      <c r="H41" s="104">
        <v>0</v>
      </c>
      <c r="I41" s="104">
        <f>H41/H43*100</f>
        <v>0</v>
      </c>
      <c r="J41" s="105">
        <v>0</v>
      </c>
    </row>
    <row r="42" spans="1:11" x14ac:dyDescent="0.25">
      <c r="A42" s="97" t="s">
        <v>1</v>
      </c>
      <c r="B42" s="103">
        <v>490</v>
      </c>
      <c r="C42" s="98">
        <v>13</v>
      </c>
      <c r="D42" s="104">
        <f t="shared" si="0"/>
        <v>2.6530612244897958</v>
      </c>
      <c r="E42" s="98">
        <v>0</v>
      </c>
      <c r="F42" s="98">
        <v>2</v>
      </c>
      <c r="G42" s="98">
        <v>11</v>
      </c>
      <c r="H42" s="104">
        <v>0.03</v>
      </c>
      <c r="I42" s="104">
        <f>H42/H43*100</f>
        <v>6.836594008864784E-4</v>
      </c>
      <c r="J42" s="105">
        <v>23.08</v>
      </c>
    </row>
    <row r="43" spans="1:11" x14ac:dyDescent="0.25">
      <c r="A43" s="97" t="s">
        <v>163</v>
      </c>
      <c r="B43" s="106">
        <f>SUM(B7:B42)</f>
        <v>3287469</v>
      </c>
      <c r="C43" s="120">
        <f>SUM(C7:C42)</f>
        <v>775288</v>
      </c>
      <c r="D43" s="108">
        <f>C43/B43*100</f>
        <v>23.583127323786172</v>
      </c>
      <c r="E43" s="120">
        <f>SUM(E7:E42)</f>
        <v>442276</v>
      </c>
      <c r="F43" s="120">
        <f>SUM(F7:F42)</f>
        <v>212259</v>
      </c>
      <c r="G43" s="120">
        <f>SUM(G7:G42)</f>
        <v>120753</v>
      </c>
      <c r="H43" s="108">
        <f>SUM(H7:H42)</f>
        <v>4388.1499999999996</v>
      </c>
      <c r="I43" s="107">
        <f>SUM(I7:I42)</f>
        <v>100</v>
      </c>
      <c r="J43" s="108">
        <f>H43*10000/C43</f>
        <v>56.600256936777043</v>
      </c>
      <c r="K43" s="121"/>
    </row>
    <row r="44" spans="1:11" x14ac:dyDescent="0.25">
      <c r="A44" s="209" t="s">
        <v>183</v>
      </c>
      <c r="B44" s="209"/>
      <c r="C44" s="209"/>
      <c r="D44" s="209"/>
      <c r="E44" s="209"/>
      <c r="F44" s="209"/>
      <c r="G44" s="209"/>
      <c r="H44" s="209"/>
      <c r="I44" s="209"/>
      <c r="J44" s="209"/>
      <c r="K44" s="121"/>
    </row>
    <row r="45" spans="1:11" x14ac:dyDescent="0.25">
      <c r="A45" s="86" t="s">
        <v>247</v>
      </c>
      <c r="C45" s="109"/>
      <c r="D45" s="110"/>
    </row>
    <row r="46" spans="1:11" x14ac:dyDescent="0.25">
      <c r="A46" s="86" t="s">
        <v>248</v>
      </c>
    </row>
  </sheetData>
  <mergeCells count="9">
    <mergeCell ref="B39:B40"/>
    <mergeCell ref="A44:J44"/>
    <mergeCell ref="A3:J3"/>
    <mergeCell ref="A4:A6"/>
    <mergeCell ref="B4:B5"/>
    <mergeCell ref="C4:D5"/>
    <mergeCell ref="E4:G4"/>
    <mergeCell ref="H4:J4"/>
    <mergeCell ref="H5:I5"/>
  </mergeCells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F65B9-0744-4B99-A1C8-8DED954B6DED}">
  <dimension ref="A1:J39"/>
  <sheetViews>
    <sheetView view="pageBreakPreview" zoomScaleNormal="100" zoomScaleSheetLayoutView="100" workbookViewId="0">
      <selection activeCell="H3" sqref="H3"/>
    </sheetView>
  </sheetViews>
  <sheetFormatPr defaultRowHeight="14.25" x14ac:dyDescent="0.2"/>
  <cols>
    <col min="1" max="1" width="9.140625" style="62"/>
    <col min="2" max="2" width="18.28515625" style="62" customWidth="1"/>
    <col min="3" max="9" width="10.7109375" style="62" customWidth="1"/>
    <col min="10" max="16384" width="9.140625" style="62"/>
  </cols>
  <sheetData>
    <row r="1" spans="1:10" x14ac:dyDescent="0.2">
      <c r="H1" s="60" t="s">
        <v>233</v>
      </c>
    </row>
    <row r="2" spans="1:10" x14ac:dyDescent="0.2">
      <c r="A2" s="207" t="s">
        <v>184</v>
      </c>
      <c r="B2" s="207"/>
      <c r="C2" s="207"/>
      <c r="D2" s="207"/>
      <c r="E2" s="207"/>
      <c r="F2" s="207"/>
      <c r="G2" s="207"/>
      <c r="H2" s="207"/>
      <c r="I2" s="207"/>
    </row>
    <row r="3" spans="1:10" x14ac:dyDescent="0.2">
      <c r="H3" s="62" t="s">
        <v>185</v>
      </c>
    </row>
    <row r="4" spans="1:10" x14ac:dyDescent="0.2">
      <c r="A4" s="216" t="s">
        <v>52</v>
      </c>
      <c r="B4" s="216" t="s">
        <v>249</v>
      </c>
      <c r="C4" s="217" t="s">
        <v>196</v>
      </c>
      <c r="D4" s="217"/>
      <c r="E4" s="217"/>
      <c r="F4" s="217"/>
      <c r="G4" s="217"/>
      <c r="H4" s="217"/>
      <c r="I4" s="216" t="s">
        <v>195</v>
      </c>
    </row>
    <row r="5" spans="1:10" ht="85.5" x14ac:dyDescent="0.2">
      <c r="A5" s="216"/>
      <c r="B5" s="216"/>
      <c r="C5" s="118" t="s">
        <v>186</v>
      </c>
      <c r="D5" s="118" t="s">
        <v>187</v>
      </c>
      <c r="E5" s="118" t="s">
        <v>188</v>
      </c>
      <c r="F5" s="118" t="s">
        <v>189</v>
      </c>
      <c r="G5" s="118" t="s">
        <v>190</v>
      </c>
      <c r="H5" s="118" t="s">
        <v>195</v>
      </c>
      <c r="I5" s="216"/>
      <c r="J5" s="112"/>
    </row>
    <row r="6" spans="1:10" x14ac:dyDescent="0.2">
      <c r="A6" s="113">
        <v>1</v>
      </c>
      <c r="B6" s="114" t="s">
        <v>36</v>
      </c>
      <c r="C6" s="115">
        <v>208</v>
      </c>
      <c r="D6" s="115">
        <v>2253</v>
      </c>
      <c r="E6" s="115">
        <v>2550</v>
      </c>
      <c r="F6" s="115">
        <v>176</v>
      </c>
      <c r="G6" s="115">
        <v>917</v>
      </c>
      <c r="H6" s="115">
        <v>6104</v>
      </c>
      <c r="I6" s="115">
        <v>7003</v>
      </c>
      <c r="J6" s="123"/>
    </row>
    <row r="7" spans="1:10" x14ac:dyDescent="0.2">
      <c r="A7" s="113">
        <v>2</v>
      </c>
      <c r="B7" s="114" t="s">
        <v>35</v>
      </c>
      <c r="C7" s="115">
        <v>274</v>
      </c>
      <c r="D7" s="115">
        <v>3148</v>
      </c>
      <c r="E7" s="115">
        <v>11906</v>
      </c>
      <c r="F7" s="115">
        <v>0</v>
      </c>
      <c r="G7" s="115">
        <v>411</v>
      </c>
      <c r="H7" s="115">
        <v>15739</v>
      </c>
      <c r="I7" s="115">
        <v>14981</v>
      </c>
      <c r="J7" s="123"/>
    </row>
    <row r="8" spans="1:10" x14ac:dyDescent="0.2">
      <c r="A8" s="113">
        <v>3</v>
      </c>
      <c r="B8" s="114" t="s">
        <v>34</v>
      </c>
      <c r="C8" s="115">
        <v>449</v>
      </c>
      <c r="D8" s="115">
        <v>2300</v>
      </c>
      <c r="E8" s="115">
        <v>7798</v>
      </c>
      <c r="F8" s="115">
        <v>56</v>
      </c>
      <c r="G8" s="115">
        <v>56</v>
      </c>
      <c r="H8" s="115">
        <v>10659</v>
      </c>
      <c r="I8" s="115">
        <v>10525</v>
      </c>
      <c r="J8" s="123"/>
    </row>
    <row r="9" spans="1:10" x14ac:dyDescent="0.2">
      <c r="A9" s="113">
        <v>4</v>
      </c>
      <c r="B9" s="114" t="s">
        <v>33</v>
      </c>
      <c r="C9" s="115">
        <v>23</v>
      </c>
      <c r="D9" s="115">
        <v>70</v>
      </c>
      <c r="E9" s="115">
        <v>511</v>
      </c>
      <c r="F9" s="115">
        <v>162</v>
      </c>
      <c r="G9" s="115">
        <v>337</v>
      </c>
      <c r="H9" s="115">
        <v>1103</v>
      </c>
      <c r="I9" s="115">
        <v>1136</v>
      </c>
      <c r="J9" s="123"/>
    </row>
    <row r="10" spans="1:10" x14ac:dyDescent="0.2">
      <c r="A10" s="113">
        <v>5</v>
      </c>
      <c r="B10" s="114" t="s">
        <v>32</v>
      </c>
      <c r="C10" s="115">
        <v>623</v>
      </c>
      <c r="D10" s="115">
        <v>1808</v>
      </c>
      <c r="E10" s="115">
        <v>5112</v>
      </c>
      <c r="F10" s="115">
        <v>496</v>
      </c>
      <c r="G10" s="115">
        <v>2428</v>
      </c>
      <c r="H10" s="115">
        <v>10467</v>
      </c>
      <c r="I10" s="115">
        <v>11255</v>
      </c>
      <c r="J10" s="123"/>
    </row>
    <row r="11" spans="1:10" x14ac:dyDescent="0.2">
      <c r="A11" s="113">
        <v>6</v>
      </c>
      <c r="B11" s="114" t="s">
        <v>31</v>
      </c>
      <c r="C11" s="115">
        <v>0</v>
      </c>
      <c r="D11" s="115">
        <v>0</v>
      </c>
      <c r="E11" s="115">
        <v>137</v>
      </c>
      <c r="F11" s="115">
        <v>38</v>
      </c>
      <c r="G11" s="115">
        <v>113</v>
      </c>
      <c r="H11" s="115">
        <v>288</v>
      </c>
      <c r="I11" s="115">
        <v>418</v>
      </c>
      <c r="J11" s="123"/>
    </row>
    <row r="12" spans="1:10" x14ac:dyDescent="0.2">
      <c r="A12" s="113">
        <v>7</v>
      </c>
      <c r="B12" s="114" t="s">
        <v>30</v>
      </c>
      <c r="C12" s="115">
        <v>79</v>
      </c>
      <c r="D12" s="115">
        <v>852</v>
      </c>
      <c r="E12" s="115">
        <v>2378</v>
      </c>
      <c r="F12" s="115">
        <v>79</v>
      </c>
      <c r="G12" s="115">
        <v>159</v>
      </c>
      <c r="H12" s="115">
        <v>3547</v>
      </c>
      <c r="I12" s="115">
        <v>3393</v>
      </c>
      <c r="J12" s="123"/>
    </row>
    <row r="13" spans="1:10" x14ac:dyDescent="0.2">
      <c r="A13" s="113">
        <v>8</v>
      </c>
      <c r="B13" s="114" t="s">
        <v>29</v>
      </c>
      <c r="C13" s="115">
        <v>0</v>
      </c>
      <c r="D13" s="115">
        <v>13</v>
      </c>
      <c r="E13" s="115">
        <v>26</v>
      </c>
      <c r="F13" s="115">
        <v>0</v>
      </c>
      <c r="G13" s="115">
        <v>0</v>
      </c>
      <c r="H13" s="115">
        <v>39</v>
      </c>
      <c r="I13" s="115">
        <v>72</v>
      </c>
      <c r="J13" s="123"/>
    </row>
    <row r="14" spans="1:10" x14ac:dyDescent="0.2">
      <c r="A14" s="113">
        <v>9</v>
      </c>
      <c r="B14" s="114" t="s">
        <v>28</v>
      </c>
      <c r="C14" s="115">
        <v>100</v>
      </c>
      <c r="D14" s="115">
        <v>276</v>
      </c>
      <c r="E14" s="115">
        <v>576</v>
      </c>
      <c r="F14" s="115">
        <v>25</v>
      </c>
      <c r="G14" s="115">
        <v>50</v>
      </c>
      <c r="H14" s="115">
        <v>1027</v>
      </c>
      <c r="I14" s="115">
        <v>650</v>
      </c>
      <c r="J14" s="123"/>
    </row>
    <row r="15" spans="1:10" x14ac:dyDescent="0.2">
      <c r="A15" s="113">
        <v>10</v>
      </c>
      <c r="B15" s="114" t="s">
        <v>26</v>
      </c>
      <c r="C15" s="115">
        <v>32</v>
      </c>
      <c r="D15" s="115">
        <v>96</v>
      </c>
      <c r="E15" s="115">
        <v>2793</v>
      </c>
      <c r="F15" s="115">
        <v>366</v>
      </c>
      <c r="G15" s="115">
        <v>430</v>
      </c>
      <c r="H15" s="115">
        <v>3717</v>
      </c>
      <c r="I15" s="115">
        <v>4123</v>
      </c>
      <c r="J15" s="123"/>
    </row>
    <row r="16" spans="1:10" x14ac:dyDescent="0.2">
      <c r="A16" s="113">
        <v>11</v>
      </c>
      <c r="B16" s="114" t="s">
        <v>25</v>
      </c>
      <c r="C16" s="115">
        <v>287</v>
      </c>
      <c r="D16" s="115">
        <v>1083</v>
      </c>
      <c r="E16" s="115">
        <v>3155</v>
      </c>
      <c r="F16" s="115">
        <v>950</v>
      </c>
      <c r="G16" s="115">
        <v>3149</v>
      </c>
      <c r="H16" s="115">
        <v>8624</v>
      </c>
      <c r="I16" s="115">
        <v>10181</v>
      </c>
      <c r="J16" s="123"/>
    </row>
    <row r="17" spans="1:10" x14ac:dyDescent="0.2">
      <c r="A17" s="113">
        <v>12</v>
      </c>
      <c r="B17" s="114" t="s">
        <v>24</v>
      </c>
      <c r="C17" s="115">
        <v>92</v>
      </c>
      <c r="D17" s="115">
        <v>504</v>
      </c>
      <c r="E17" s="115">
        <v>1167</v>
      </c>
      <c r="F17" s="115">
        <v>46</v>
      </c>
      <c r="G17" s="115">
        <v>595</v>
      </c>
      <c r="H17" s="115">
        <v>2404</v>
      </c>
      <c r="I17" s="115">
        <v>2849</v>
      </c>
      <c r="J17" s="123"/>
    </row>
    <row r="18" spans="1:10" x14ac:dyDescent="0.2">
      <c r="A18" s="113">
        <v>13</v>
      </c>
      <c r="B18" s="114" t="s">
        <v>23</v>
      </c>
      <c r="C18" s="115">
        <v>847</v>
      </c>
      <c r="D18" s="115">
        <v>4046</v>
      </c>
      <c r="E18" s="115">
        <v>8327</v>
      </c>
      <c r="F18" s="115">
        <v>1928</v>
      </c>
      <c r="G18" s="115">
        <v>3246</v>
      </c>
      <c r="H18" s="115">
        <v>18394</v>
      </c>
      <c r="I18" s="115">
        <v>20867</v>
      </c>
      <c r="J18" s="123"/>
    </row>
    <row r="19" spans="1:10" x14ac:dyDescent="0.2">
      <c r="A19" s="113">
        <v>14</v>
      </c>
      <c r="B19" s="114" t="s">
        <v>22</v>
      </c>
      <c r="C19" s="115">
        <v>767</v>
      </c>
      <c r="D19" s="115">
        <v>2705</v>
      </c>
      <c r="E19" s="115">
        <v>6903</v>
      </c>
      <c r="F19" s="115">
        <v>1475</v>
      </c>
      <c r="G19" s="115">
        <v>1676</v>
      </c>
      <c r="H19" s="115">
        <v>13526</v>
      </c>
      <c r="I19" s="115">
        <v>15408</v>
      </c>
      <c r="J19" s="123"/>
    </row>
    <row r="20" spans="1:10" x14ac:dyDescent="0.2">
      <c r="A20" s="113">
        <v>15</v>
      </c>
      <c r="B20" s="114" t="s">
        <v>21</v>
      </c>
      <c r="C20" s="115">
        <v>161</v>
      </c>
      <c r="D20" s="115">
        <v>1450</v>
      </c>
      <c r="E20" s="115">
        <v>6766</v>
      </c>
      <c r="F20" s="115">
        <v>0</v>
      </c>
      <c r="G20" s="115">
        <v>0</v>
      </c>
      <c r="H20" s="115">
        <v>8377</v>
      </c>
      <c r="I20" s="115">
        <v>9903</v>
      </c>
      <c r="J20" s="123"/>
    </row>
    <row r="21" spans="1:10" x14ac:dyDescent="0.2">
      <c r="A21" s="113">
        <v>16</v>
      </c>
      <c r="B21" s="114" t="s">
        <v>20</v>
      </c>
      <c r="C21" s="115">
        <v>484</v>
      </c>
      <c r="D21" s="115">
        <v>750</v>
      </c>
      <c r="E21" s="115">
        <v>3676</v>
      </c>
      <c r="F21" s="115">
        <v>0</v>
      </c>
      <c r="G21" s="115">
        <v>97</v>
      </c>
      <c r="H21" s="115">
        <v>5007</v>
      </c>
      <c r="I21" s="115">
        <v>5410</v>
      </c>
      <c r="J21" s="123"/>
    </row>
    <row r="22" spans="1:10" x14ac:dyDescent="0.2">
      <c r="A22" s="113">
        <v>17</v>
      </c>
      <c r="B22" s="114" t="s">
        <v>19</v>
      </c>
      <c r="C22" s="115">
        <v>383</v>
      </c>
      <c r="D22" s="115">
        <v>1781</v>
      </c>
      <c r="E22" s="115">
        <v>2331</v>
      </c>
      <c r="F22" s="115">
        <v>33</v>
      </c>
      <c r="G22" s="115">
        <v>33</v>
      </c>
      <c r="H22" s="115">
        <v>4561</v>
      </c>
      <c r="I22" s="115">
        <v>3476</v>
      </c>
      <c r="J22" s="123"/>
    </row>
    <row r="23" spans="1:10" x14ac:dyDescent="0.2">
      <c r="A23" s="113">
        <v>18</v>
      </c>
      <c r="B23" s="114" t="s">
        <v>18</v>
      </c>
      <c r="C23" s="115">
        <v>172</v>
      </c>
      <c r="D23" s="115">
        <v>772</v>
      </c>
      <c r="E23" s="115">
        <v>2917</v>
      </c>
      <c r="F23" s="115">
        <v>0</v>
      </c>
      <c r="G23" s="115">
        <v>86</v>
      </c>
      <c r="H23" s="115">
        <v>3947</v>
      </c>
      <c r="I23" s="115">
        <v>4284</v>
      </c>
      <c r="J23" s="123"/>
    </row>
    <row r="24" spans="1:10" x14ac:dyDescent="0.2">
      <c r="A24" s="113">
        <v>19</v>
      </c>
      <c r="B24" s="114" t="s">
        <v>17</v>
      </c>
      <c r="C24" s="115">
        <v>117</v>
      </c>
      <c r="D24" s="115">
        <v>1723</v>
      </c>
      <c r="E24" s="115">
        <v>8302</v>
      </c>
      <c r="F24" s="115">
        <v>117</v>
      </c>
      <c r="G24" s="115">
        <v>940</v>
      </c>
      <c r="H24" s="115">
        <v>11199</v>
      </c>
      <c r="I24" s="115">
        <v>11827</v>
      </c>
      <c r="J24" s="123"/>
    </row>
    <row r="25" spans="1:10" x14ac:dyDescent="0.2">
      <c r="A25" s="113">
        <v>20</v>
      </c>
      <c r="B25" s="114" t="s">
        <v>16</v>
      </c>
      <c r="C25" s="115">
        <v>0</v>
      </c>
      <c r="D25" s="115">
        <v>112</v>
      </c>
      <c r="E25" s="115">
        <v>149</v>
      </c>
      <c r="F25" s="115">
        <v>19</v>
      </c>
      <c r="G25" s="115">
        <v>0</v>
      </c>
      <c r="H25" s="115">
        <v>280</v>
      </c>
      <c r="I25" s="115">
        <v>255</v>
      </c>
      <c r="J25" s="123"/>
    </row>
    <row r="26" spans="1:10" x14ac:dyDescent="0.2">
      <c r="A26" s="113">
        <v>21</v>
      </c>
      <c r="B26" s="114" t="s">
        <v>15</v>
      </c>
      <c r="C26" s="115">
        <v>19</v>
      </c>
      <c r="D26" s="115">
        <v>226</v>
      </c>
      <c r="E26" s="115">
        <v>602</v>
      </c>
      <c r="F26" s="115">
        <v>414</v>
      </c>
      <c r="G26" s="115">
        <v>294</v>
      </c>
      <c r="H26" s="115">
        <v>1555</v>
      </c>
      <c r="I26" s="115">
        <v>1874</v>
      </c>
      <c r="J26" s="123"/>
    </row>
    <row r="27" spans="1:10" x14ac:dyDescent="0.2">
      <c r="A27" s="113">
        <v>22</v>
      </c>
      <c r="B27" s="114" t="s">
        <v>14</v>
      </c>
      <c r="C27" s="115">
        <v>66</v>
      </c>
      <c r="D27" s="115">
        <v>155</v>
      </c>
      <c r="E27" s="115">
        <v>773</v>
      </c>
      <c r="F27" s="115">
        <v>0</v>
      </c>
      <c r="G27" s="115">
        <v>0</v>
      </c>
      <c r="H27" s="115">
        <v>994</v>
      </c>
      <c r="I27" s="115">
        <v>1176</v>
      </c>
      <c r="J27" s="123"/>
    </row>
    <row r="28" spans="1:10" x14ac:dyDescent="0.2">
      <c r="A28" s="113">
        <v>23</v>
      </c>
      <c r="B28" s="114" t="s">
        <v>13</v>
      </c>
      <c r="C28" s="115">
        <v>46</v>
      </c>
      <c r="D28" s="115">
        <v>367</v>
      </c>
      <c r="E28" s="115">
        <v>1605</v>
      </c>
      <c r="F28" s="115">
        <v>797</v>
      </c>
      <c r="G28" s="115">
        <v>1186</v>
      </c>
      <c r="H28" s="115">
        <v>4001</v>
      </c>
      <c r="I28" s="115">
        <v>4357</v>
      </c>
      <c r="J28" s="123"/>
    </row>
    <row r="29" spans="1:10" x14ac:dyDescent="0.2">
      <c r="A29" s="113">
        <v>24</v>
      </c>
      <c r="B29" s="114" t="s">
        <v>12</v>
      </c>
      <c r="C29" s="115">
        <v>159</v>
      </c>
      <c r="D29" s="115">
        <v>1306</v>
      </c>
      <c r="E29" s="115">
        <v>2070</v>
      </c>
      <c r="F29" s="115">
        <v>550</v>
      </c>
      <c r="G29" s="115">
        <v>450</v>
      </c>
      <c r="H29" s="115">
        <v>4535</v>
      </c>
      <c r="I29" s="115">
        <v>5438</v>
      </c>
      <c r="J29" s="123"/>
    </row>
    <row r="30" spans="1:10" x14ac:dyDescent="0.2">
      <c r="A30" s="113">
        <v>25</v>
      </c>
      <c r="B30" s="114" t="s">
        <v>11</v>
      </c>
      <c r="C30" s="115">
        <v>94</v>
      </c>
      <c r="D30" s="115">
        <v>669</v>
      </c>
      <c r="E30" s="115">
        <v>3318</v>
      </c>
      <c r="F30" s="115">
        <v>13</v>
      </c>
      <c r="G30" s="115">
        <v>107</v>
      </c>
      <c r="H30" s="115">
        <v>4201</v>
      </c>
      <c r="I30" s="115">
        <v>3783</v>
      </c>
      <c r="J30" s="123"/>
    </row>
    <row r="31" spans="1:10" x14ac:dyDescent="0.2">
      <c r="A31" s="113">
        <v>26</v>
      </c>
      <c r="B31" s="114" t="s">
        <v>10</v>
      </c>
      <c r="C31" s="115">
        <v>0</v>
      </c>
      <c r="D31" s="115">
        <v>351</v>
      </c>
      <c r="E31" s="115">
        <v>1255</v>
      </c>
      <c r="F31" s="115">
        <v>25</v>
      </c>
      <c r="G31" s="115">
        <v>201</v>
      </c>
      <c r="H31" s="115">
        <v>1832</v>
      </c>
      <c r="I31" s="115">
        <v>1235</v>
      </c>
      <c r="J31" s="123"/>
    </row>
    <row r="32" spans="1:10" x14ac:dyDescent="0.2">
      <c r="A32" s="113">
        <v>27</v>
      </c>
      <c r="B32" s="114" t="s">
        <v>9</v>
      </c>
      <c r="C32" s="115">
        <v>34</v>
      </c>
      <c r="D32" s="115">
        <v>172</v>
      </c>
      <c r="E32" s="115">
        <v>789</v>
      </c>
      <c r="F32" s="115">
        <v>0</v>
      </c>
      <c r="G32" s="115">
        <v>206</v>
      </c>
      <c r="H32" s="115">
        <v>1201</v>
      </c>
      <c r="I32" s="115">
        <v>1489</v>
      </c>
      <c r="J32" s="123"/>
    </row>
    <row r="33" spans="1:10" x14ac:dyDescent="0.2">
      <c r="A33" s="113">
        <v>28</v>
      </c>
      <c r="B33" s="114" t="s">
        <v>8</v>
      </c>
      <c r="C33" s="115">
        <v>0</v>
      </c>
      <c r="D33" s="115">
        <v>43</v>
      </c>
      <c r="E33" s="115">
        <v>638</v>
      </c>
      <c r="F33" s="115">
        <v>0</v>
      </c>
      <c r="G33" s="115">
        <v>21</v>
      </c>
      <c r="H33" s="115">
        <v>702</v>
      </c>
      <c r="I33" s="115">
        <v>855</v>
      </c>
      <c r="J33" s="123"/>
    </row>
    <row r="34" spans="1:10" ht="28.5" x14ac:dyDescent="0.2">
      <c r="A34" s="113">
        <v>29</v>
      </c>
      <c r="B34" s="116" t="s">
        <v>192</v>
      </c>
      <c r="C34" s="115">
        <v>0</v>
      </c>
      <c r="D34" s="115">
        <v>177</v>
      </c>
      <c r="E34" s="115">
        <v>1118</v>
      </c>
      <c r="F34" s="115">
        <v>0</v>
      </c>
      <c r="G34" s="115">
        <v>118</v>
      </c>
      <c r="H34" s="115">
        <v>1413</v>
      </c>
      <c r="I34" s="115">
        <v>1814</v>
      </c>
      <c r="J34" s="123"/>
    </row>
    <row r="35" spans="1:10" x14ac:dyDescent="0.2">
      <c r="A35" s="213" t="s">
        <v>163</v>
      </c>
      <c r="B35" s="214"/>
      <c r="C35" s="115">
        <f>SUM(C6:C34)</f>
        <v>5516</v>
      </c>
      <c r="D35" s="115">
        <f t="shared" ref="D35:I35" si="0">SUM(D6:D34)</f>
        <v>29208</v>
      </c>
      <c r="E35" s="115">
        <f t="shared" si="0"/>
        <v>89648</v>
      </c>
      <c r="F35" s="115">
        <f t="shared" si="0"/>
        <v>7765</v>
      </c>
      <c r="G35" s="115">
        <f t="shared" si="0"/>
        <v>17306</v>
      </c>
      <c r="H35" s="115">
        <f t="shared" si="0"/>
        <v>149443</v>
      </c>
      <c r="I35" s="115">
        <f t="shared" si="0"/>
        <v>160037</v>
      </c>
      <c r="J35" s="123"/>
    </row>
    <row r="36" spans="1:10" x14ac:dyDescent="0.2">
      <c r="A36" s="213" t="s">
        <v>193</v>
      </c>
      <c r="B36" s="214"/>
      <c r="C36" s="115">
        <v>4332</v>
      </c>
      <c r="D36" s="115">
        <v>30575</v>
      </c>
      <c r="E36" s="115">
        <v>102139</v>
      </c>
      <c r="F36" s="115">
        <v>8260</v>
      </c>
      <c r="G36" s="115">
        <v>14731</v>
      </c>
      <c r="H36" s="218"/>
      <c r="I36" s="219"/>
      <c r="J36" s="123"/>
    </row>
    <row r="38" spans="1:10" x14ac:dyDescent="0.2">
      <c r="A38" s="62" t="s">
        <v>207</v>
      </c>
    </row>
    <row r="39" spans="1:10" ht="33" customHeight="1" x14ac:dyDescent="0.2">
      <c r="A39" s="215" t="s">
        <v>194</v>
      </c>
      <c r="B39" s="215"/>
      <c r="C39" s="215"/>
      <c r="D39" s="215"/>
      <c r="E39" s="215"/>
      <c r="F39" s="215"/>
      <c r="G39" s="215"/>
      <c r="H39" s="215"/>
      <c r="I39" s="215"/>
    </row>
  </sheetData>
  <mergeCells count="9">
    <mergeCell ref="A36:B36"/>
    <mergeCell ref="A39:I39"/>
    <mergeCell ref="A2:I2"/>
    <mergeCell ref="A4:A5"/>
    <mergeCell ref="B4:B5"/>
    <mergeCell ref="C4:H4"/>
    <mergeCell ref="I4:I5"/>
    <mergeCell ref="A35:B35"/>
    <mergeCell ref="H36:I36"/>
  </mergeCells>
  <pageMargins left="0.7" right="0.7" top="0.75" bottom="0.75" header="0.3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4BD1-22DC-4477-A0FE-3EAB8D49726F}">
  <dimension ref="A1:G38"/>
  <sheetViews>
    <sheetView view="pageBreakPreview" zoomScaleNormal="100" zoomScaleSheetLayoutView="100" workbookViewId="0">
      <selection activeCell="A37" sqref="A37"/>
    </sheetView>
  </sheetViews>
  <sheetFormatPr defaultRowHeight="14.25" x14ac:dyDescent="0.2"/>
  <cols>
    <col min="1" max="1" width="9.140625" style="62"/>
    <col min="2" max="2" width="17.7109375" style="62" bestFit="1" customWidth="1"/>
    <col min="3" max="3" width="12.28515625" style="62" bestFit="1" customWidth="1"/>
    <col min="4" max="4" width="9.85546875" style="62" bestFit="1" customWidth="1"/>
    <col min="5" max="5" width="8.5703125" style="62" bestFit="1" customWidth="1"/>
    <col min="6" max="6" width="11" style="62" customWidth="1"/>
    <col min="7" max="7" width="11.7109375" style="62" customWidth="1"/>
    <col min="8" max="16384" width="9.140625" style="62"/>
  </cols>
  <sheetData>
    <row r="1" spans="1:7" x14ac:dyDescent="0.2">
      <c r="F1" s="60" t="s">
        <v>234</v>
      </c>
    </row>
    <row r="3" spans="1:7" ht="37.5" customHeight="1" x14ac:dyDescent="0.2">
      <c r="A3" s="220" t="s">
        <v>197</v>
      </c>
      <c r="B3" s="220"/>
      <c r="C3" s="220"/>
      <c r="D3" s="220"/>
      <c r="E3" s="220"/>
      <c r="F3" s="220"/>
      <c r="G3" s="220"/>
    </row>
    <row r="4" spans="1:7" x14ac:dyDescent="0.2">
      <c r="A4" s="119"/>
      <c r="B4" s="119"/>
      <c r="C4" s="119"/>
      <c r="D4" s="119"/>
      <c r="E4" s="119"/>
      <c r="F4" s="119"/>
      <c r="G4" s="119" t="s">
        <v>203</v>
      </c>
    </row>
    <row r="5" spans="1:7" ht="15" customHeight="1" x14ac:dyDescent="0.2">
      <c r="A5" s="221" t="s">
        <v>99</v>
      </c>
      <c r="B5" s="221" t="s">
        <v>198</v>
      </c>
      <c r="C5" s="221" t="s">
        <v>204</v>
      </c>
      <c r="D5" s="221"/>
      <c r="E5" s="221"/>
      <c r="F5" s="221"/>
      <c r="G5" s="117" t="s">
        <v>205</v>
      </c>
    </row>
    <row r="6" spans="1:7" ht="28.5" x14ac:dyDescent="0.2">
      <c r="A6" s="221"/>
      <c r="B6" s="221"/>
      <c r="C6" s="118" t="s">
        <v>199</v>
      </c>
      <c r="D6" s="118" t="s">
        <v>200</v>
      </c>
      <c r="E6" s="118" t="s">
        <v>201</v>
      </c>
      <c r="F6" s="118" t="s">
        <v>191</v>
      </c>
      <c r="G6" s="117" t="s">
        <v>191</v>
      </c>
    </row>
    <row r="7" spans="1:7" x14ac:dyDescent="0.2">
      <c r="A7" s="113">
        <v>1</v>
      </c>
      <c r="B7" s="114" t="s">
        <v>36</v>
      </c>
      <c r="C7" s="115">
        <v>1362</v>
      </c>
      <c r="D7" s="115">
        <v>676</v>
      </c>
      <c r="E7" s="115">
        <v>206</v>
      </c>
      <c r="F7" s="115">
        <v>2244</v>
      </c>
      <c r="G7" s="115">
        <v>1820</v>
      </c>
    </row>
    <row r="8" spans="1:7" x14ac:dyDescent="0.2">
      <c r="A8" s="113">
        <v>2</v>
      </c>
      <c r="B8" s="114" t="s">
        <v>35</v>
      </c>
      <c r="C8" s="115">
        <v>7455</v>
      </c>
      <c r="D8" s="115">
        <v>812</v>
      </c>
      <c r="E8" s="115">
        <v>557</v>
      </c>
      <c r="F8" s="115">
        <v>8824</v>
      </c>
      <c r="G8" s="115">
        <v>5769</v>
      </c>
    </row>
    <row r="9" spans="1:7" x14ac:dyDescent="0.2">
      <c r="A9" s="113">
        <v>3</v>
      </c>
      <c r="B9" s="114" t="s">
        <v>34</v>
      </c>
      <c r="C9" s="115">
        <v>4813</v>
      </c>
      <c r="D9" s="115">
        <v>407</v>
      </c>
      <c r="E9" s="115">
        <v>436</v>
      </c>
      <c r="F9" s="115">
        <v>5656</v>
      </c>
      <c r="G9" s="115">
        <v>3829</v>
      </c>
    </row>
    <row r="10" spans="1:7" x14ac:dyDescent="0.2">
      <c r="A10" s="113">
        <v>4</v>
      </c>
      <c r="B10" s="114" t="s">
        <v>33</v>
      </c>
      <c r="C10" s="115">
        <v>194</v>
      </c>
      <c r="D10" s="115">
        <v>36</v>
      </c>
      <c r="E10" s="115">
        <v>5</v>
      </c>
      <c r="F10" s="115">
        <v>235</v>
      </c>
      <c r="G10" s="115">
        <v>247</v>
      </c>
    </row>
    <row r="11" spans="1:7" x14ac:dyDescent="0.2">
      <c r="A11" s="113">
        <v>5</v>
      </c>
      <c r="B11" s="114" t="s">
        <v>32</v>
      </c>
      <c r="C11" s="115">
        <v>1542</v>
      </c>
      <c r="D11" s="115">
        <v>860</v>
      </c>
      <c r="E11" s="115">
        <v>398</v>
      </c>
      <c r="F11" s="115">
        <v>2800</v>
      </c>
      <c r="G11" s="115">
        <v>2114</v>
      </c>
    </row>
    <row r="12" spans="1:7" x14ac:dyDescent="0.2">
      <c r="A12" s="113">
        <v>6</v>
      </c>
      <c r="B12" s="114" t="s">
        <v>31</v>
      </c>
      <c r="C12" s="115">
        <v>4</v>
      </c>
      <c r="D12" s="115">
        <v>19</v>
      </c>
      <c r="E12" s="115">
        <v>7</v>
      </c>
      <c r="F12" s="115">
        <v>30</v>
      </c>
      <c r="G12" s="115">
        <v>30</v>
      </c>
    </row>
    <row r="13" spans="1:7" x14ac:dyDescent="0.2">
      <c r="A13" s="113">
        <v>7</v>
      </c>
      <c r="B13" s="114" t="s">
        <v>30</v>
      </c>
      <c r="C13" s="115">
        <v>625</v>
      </c>
      <c r="D13" s="115">
        <v>149</v>
      </c>
      <c r="E13" s="115">
        <v>104</v>
      </c>
      <c r="F13" s="115">
        <v>878</v>
      </c>
      <c r="G13" s="115">
        <v>677</v>
      </c>
    </row>
    <row r="14" spans="1:7" x14ac:dyDescent="0.2">
      <c r="A14" s="113">
        <v>8</v>
      </c>
      <c r="B14" s="114" t="s">
        <v>29</v>
      </c>
      <c r="C14" s="115">
        <v>13</v>
      </c>
      <c r="D14" s="115">
        <v>1</v>
      </c>
      <c r="E14" s="115">
        <v>1</v>
      </c>
      <c r="F14" s="115">
        <v>15</v>
      </c>
      <c r="G14" s="115">
        <v>0</v>
      </c>
    </row>
    <row r="15" spans="1:7" x14ac:dyDescent="0.2">
      <c r="A15" s="113">
        <v>9</v>
      </c>
      <c r="B15" s="114" t="s">
        <v>28</v>
      </c>
      <c r="C15" s="115">
        <v>524</v>
      </c>
      <c r="D15" s="115">
        <v>120</v>
      </c>
      <c r="E15" s="115">
        <v>27</v>
      </c>
      <c r="F15" s="115">
        <v>671</v>
      </c>
      <c r="G15" s="115">
        <v>485</v>
      </c>
    </row>
    <row r="16" spans="1:7" x14ac:dyDescent="0.2">
      <c r="A16" s="113">
        <v>10</v>
      </c>
      <c r="B16" s="114" t="s">
        <v>26</v>
      </c>
      <c r="C16" s="115">
        <v>620</v>
      </c>
      <c r="D16" s="115">
        <v>169</v>
      </c>
      <c r="E16" s="115">
        <v>207</v>
      </c>
      <c r="F16" s="115">
        <v>996</v>
      </c>
      <c r="G16" s="115">
        <v>876</v>
      </c>
    </row>
    <row r="17" spans="1:7" x14ac:dyDescent="0.2">
      <c r="A17" s="113">
        <v>11</v>
      </c>
      <c r="B17" s="114" t="s">
        <v>25</v>
      </c>
      <c r="C17" s="115">
        <v>1884</v>
      </c>
      <c r="D17" s="115">
        <v>549</v>
      </c>
      <c r="E17" s="115">
        <v>220</v>
      </c>
      <c r="F17" s="115">
        <v>2653</v>
      </c>
      <c r="G17" s="115">
        <v>1910</v>
      </c>
    </row>
    <row r="18" spans="1:7" x14ac:dyDescent="0.2">
      <c r="A18" s="113">
        <v>12</v>
      </c>
      <c r="B18" s="114" t="s">
        <v>24</v>
      </c>
      <c r="C18" s="115">
        <v>800</v>
      </c>
      <c r="D18" s="115">
        <v>229</v>
      </c>
      <c r="E18" s="115">
        <v>58</v>
      </c>
      <c r="F18" s="115">
        <v>1087</v>
      </c>
      <c r="G18" s="115">
        <v>1030</v>
      </c>
    </row>
    <row r="19" spans="1:7" x14ac:dyDescent="0.2">
      <c r="A19" s="113">
        <v>13</v>
      </c>
      <c r="B19" s="114" t="s">
        <v>23</v>
      </c>
      <c r="C19" s="115">
        <v>3108</v>
      </c>
      <c r="D19" s="115">
        <v>1005</v>
      </c>
      <c r="E19" s="115">
        <v>649</v>
      </c>
      <c r="F19" s="115">
        <v>4762</v>
      </c>
      <c r="G19" s="115">
        <v>3595</v>
      </c>
    </row>
    <row r="20" spans="1:7" x14ac:dyDescent="0.2">
      <c r="A20" s="113">
        <v>14</v>
      </c>
      <c r="B20" s="114" t="s">
        <v>22</v>
      </c>
      <c r="C20" s="115">
        <v>2767</v>
      </c>
      <c r="D20" s="115">
        <v>932</v>
      </c>
      <c r="E20" s="115">
        <v>418</v>
      </c>
      <c r="F20" s="115">
        <v>4117</v>
      </c>
      <c r="G20" s="115">
        <v>2971</v>
      </c>
    </row>
    <row r="21" spans="1:7" x14ac:dyDescent="0.2">
      <c r="A21" s="113">
        <v>15</v>
      </c>
      <c r="B21" s="114" t="s">
        <v>21</v>
      </c>
      <c r="C21" s="115">
        <v>1277</v>
      </c>
      <c r="D21" s="115">
        <v>279</v>
      </c>
      <c r="E21" s="115">
        <v>12</v>
      </c>
      <c r="F21" s="115">
        <v>1568</v>
      </c>
      <c r="G21" s="115">
        <v>1126</v>
      </c>
    </row>
    <row r="22" spans="1:7" x14ac:dyDescent="0.2">
      <c r="A22" s="113">
        <v>16</v>
      </c>
      <c r="B22" s="114" t="s">
        <v>20</v>
      </c>
      <c r="C22" s="115">
        <v>1803</v>
      </c>
      <c r="D22" s="115">
        <v>214</v>
      </c>
      <c r="E22" s="115">
        <v>182</v>
      </c>
      <c r="F22" s="115">
        <v>2199</v>
      </c>
      <c r="G22" s="115">
        <v>1521</v>
      </c>
    </row>
    <row r="23" spans="1:7" x14ac:dyDescent="0.2">
      <c r="A23" s="113">
        <v>17</v>
      </c>
      <c r="B23" s="114" t="s">
        <v>19</v>
      </c>
      <c r="C23" s="115">
        <v>1219</v>
      </c>
      <c r="D23" s="115">
        <v>173</v>
      </c>
      <c r="E23" s="115">
        <v>98</v>
      </c>
      <c r="F23" s="115">
        <v>1490</v>
      </c>
      <c r="G23" s="115">
        <v>1074</v>
      </c>
    </row>
    <row r="24" spans="1:7" x14ac:dyDescent="0.2">
      <c r="A24" s="113">
        <v>18</v>
      </c>
      <c r="B24" s="114" t="s">
        <v>18</v>
      </c>
      <c r="C24" s="115">
        <v>2095</v>
      </c>
      <c r="D24" s="115">
        <v>296</v>
      </c>
      <c r="E24" s="115">
        <v>314</v>
      </c>
      <c r="F24" s="115">
        <v>2705</v>
      </c>
      <c r="G24" s="115">
        <v>2544</v>
      </c>
    </row>
    <row r="25" spans="1:7" x14ac:dyDescent="0.2">
      <c r="A25" s="113">
        <v>19</v>
      </c>
      <c r="B25" s="114" t="s">
        <v>17</v>
      </c>
      <c r="C25" s="115">
        <v>2785</v>
      </c>
      <c r="D25" s="115">
        <v>790</v>
      </c>
      <c r="E25" s="115">
        <v>398</v>
      </c>
      <c r="F25" s="115">
        <v>3973</v>
      </c>
      <c r="G25" s="115">
        <v>2291</v>
      </c>
    </row>
    <row r="26" spans="1:7" x14ac:dyDescent="0.2">
      <c r="A26" s="113">
        <v>20</v>
      </c>
      <c r="B26" s="114" t="s">
        <v>16</v>
      </c>
      <c r="C26" s="115">
        <v>18</v>
      </c>
      <c r="D26" s="115">
        <v>6</v>
      </c>
      <c r="E26" s="115">
        <v>4</v>
      </c>
      <c r="F26" s="115">
        <v>28</v>
      </c>
      <c r="G26" s="115">
        <v>11</v>
      </c>
    </row>
    <row r="27" spans="1:7" x14ac:dyDescent="0.2">
      <c r="A27" s="113">
        <v>21</v>
      </c>
      <c r="B27" s="114" t="s">
        <v>15</v>
      </c>
      <c r="C27" s="115">
        <v>297</v>
      </c>
      <c r="D27" s="115">
        <v>58</v>
      </c>
      <c r="E27" s="115">
        <v>27</v>
      </c>
      <c r="F27" s="115">
        <v>382</v>
      </c>
      <c r="G27" s="115">
        <v>527</v>
      </c>
    </row>
    <row r="28" spans="1:7" x14ac:dyDescent="0.2">
      <c r="A28" s="113">
        <v>22</v>
      </c>
      <c r="B28" s="114" t="s">
        <v>14</v>
      </c>
      <c r="C28" s="115">
        <v>285</v>
      </c>
      <c r="D28" s="115">
        <v>23</v>
      </c>
      <c r="E28" s="115">
        <v>18</v>
      </c>
      <c r="F28" s="115">
        <v>326</v>
      </c>
      <c r="G28" s="115">
        <v>218</v>
      </c>
    </row>
    <row r="29" spans="1:7" x14ac:dyDescent="0.2">
      <c r="A29" s="113">
        <v>23</v>
      </c>
      <c r="B29" s="114" t="s">
        <v>13</v>
      </c>
      <c r="C29" s="115">
        <v>466</v>
      </c>
      <c r="D29" s="115">
        <v>396</v>
      </c>
      <c r="E29" s="115">
        <v>159</v>
      </c>
      <c r="F29" s="115">
        <v>1021</v>
      </c>
      <c r="G29" s="115">
        <v>946</v>
      </c>
    </row>
    <row r="30" spans="1:7" x14ac:dyDescent="0.2">
      <c r="A30" s="113">
        <v>24</v>
      </c>
      <c r="B30" s="114" t="s">
        <v>12</v>
      </c>
      <c r="C30" s="115">
        <v>1149</v>
      </c>
      <c r="D30" s="115">
        <v>716</v>
      </c>
      <c r="E30" s="115">
        <v>143</v>
      </c>
      <c r="F30" s="115">
        <v>2008</v>
      </c>
      <c r="G30" s="115">
        <v>926</v>
      </c>
    </row>
    <row r="31" spans="1:7" x14ac:dyDescent="0.2">
      <c r="A31" s="113">
        <v>25</v>
      </c>
      <c r="B31" s="114" t="s">
        <v>11</v>
      </c>
      <c r="C31" s="115">
        <v>1311</v>
      </c>
      <c r="D31" s="115">
        <v>185</v>
      </c>
      <c r="E31" s="115">
        <v>66</v>
      </c>
      <c r="F31" s="115">
        <v>1562</v>
      </c>
      <c r="G31" s="115">
        <v>1110</v>
      </c>
    </row>
    <row r="32" spans="1:7" x14ac:dyDescent="0.2">
      <c r="A32" s="113">
        <v>26</v>
      </c>
      <c r="B32" s="114" t="s">
        <v>10</v>
      </c>
      <c r="C32" s="115">
        <v>200</v>
      </c>
      <c r="D32" s="115">
        <v>80</v>
      </c>
      <c r="E32" s="115">
        <v>30</v>
      </c>
      <c r="F32" s="115">
        <v>310</v>
      </c>
      <c r="G32" s="115">
        <v>236</v>
      </c>
    </row>
    <row r="33" spans="1:7" x14ac:dyDescent="0.2">
      <c r="A33" s="113">
        <v>27</v>
      </c>
      <c r="B33" s="114" t="s">
        <v>9</v>
      </c>
      <c r="C33" s="115">
        <v>163</v>
      </c>
      <c r="D33" s="115">
        <v>90</v>
      </c>
      <c r="E33" s="115">
        <v>48</v>
      </c>
      <c r="F33" s="115">
        <v>301</v>
      </c>
      <c r="G33" s="115">
        <v>384</v>
      </c>
    </row>
    <row r="34" spans="1:7" x14ac:dyDescent="0.2">
      <c r="A34" s="113">
        <v>28</v>
      </c>
      <c r="B34" s="114" t="s">
        <v>8</v>
      </c>
      <c r="C34" s="115">
        <v>214</v>
      </c>
      <c r="D34" s="115">
        <v>31</v>
      </c>
      <c r="E34" s="115">
        <v>35</v>
      </c>
      <c r="F34" s="115">
        <v>280</v>
      </c>
      <c r="G34" s="115">
        <v>384</v>
      </c>
    </row>
    <row r="35" spans="1:7" x14ac:dyDescent="0.2">
      <c r="A35" s="113">
        <v>29</v>
      </c>
      <c r="B35" s="114" t="s">
        <v>7</v>
      </c>
      <c r="C35" s="115">
        <v>157</v>
      </c>
      <c r="D35" s="115">
        <v>51</v>
      </c>
      <c r="E35" s="115">
        <v>7</v>
      </c>
      <c r="F35" s="115">
        <v>215</v>
      </c>
      <c r="G35" s="115">
        <v>803</v>
      </c>
    </row>
    <row r="36" spans="1:7" ht="15" customHeight="1" x14ac:dyDescent="0.2">
      <c r="A36" s="222" t="s">
        <v>163</v>
      </c>
      <c r="B36" s="223"/>
      <c r="C36" s="124">
        <f>SUM(C7:C35)</f>
        <v>39150</v>
      </c>
      <c r="D36" s="124">
        <f t="shared" ref="D36:G36" si="0">SUM(D7:D35)</f>
        <v>9352</v>
      </c>
      <c r="E36" s="124">
        <f t="shared" si="0"/>
        <v>4834</v>
      </c>
      <c r="F36" s="124">
        <f t="shared" si="0"/>
        <v>53336</v>
      </c>
      <c r="G36" s="124">
        <f t="shared" si="0"/>
        <v>39454</v>
      </c>
    </row>
    <row r="37" spans="1:7" x14ac:dyDescent="0.2">
      <c r="A37" s="62" t="s">
        <v>207</v>
      </c>
    </row>
    <row r="38" spans="1:7" ht="30.75" customHeight="1" x14ac:dyDescent="0.2">
      <c r="A38" s="215" t="s">
        <v>202</v>
      </c>
      <c r="B38" s="215"/>
      <c r="C38" s="215"/>
      <c r="D38" s="215"/>
      <c r="E38" s="215"/>
      <c r="F38" s="215"/>
      <c r="G38" s="215"/>
    </row>
  </sheetData>
  <mergeCells count="6">
    <mergeCell ref="A3:G3"/>
    <mergeCell ref="A38:G38"/>
    <mergeCell ref="C5:F5"/>
    <mergeCell ref="A5:A6"/>
    <mergeCell ref="B5:B6"/>
    <mergeCell ref="A36:B3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DD73-760C-41E2-8977-FF65016B3050}">
  <dimension ref="A1:AD44"/>
  <sheetViews>
    <sheetView view="pageBreakPreview" topLeftCell="S18" zoomScaleNormal="100" zoomScaleSheetLayoutView="100" workbookViewId="0">
      <selection activeCell="AD33" sqref="AD33"/>
    </sheetView>
  </sheetViews>
  <sheetFormatPr defaultRowHeight="14.25" x14ac:dyDescent="0.2"/>
  <cols>
    <col min="1" max="1" width="10.140625" style="62" customWidth="1"/>
    <col min="2" max="2" width="21.140625" style="62" customWidth="1"/>
    <col min="3" max="3" width="16.5703125" style="62" customWidth="1"/>
    <col min="4" max="24" width="16.85546875" style="62" customWidth="1"/>
    <col min="25" max="25" width="17.42578125" style="62" customWidth="1"/>
    <col min="26" max="29" width="18" style="62" customWidth="1"/>
    <col min="30" max="30" width="15.85546875" style="62" customWidth="1"/>
    <col min="31" max="16384" width="9.140625" style="62"/>
  </cols>
  <sheetData>
    <row r="1" spans="1:30" x14ac:dyDescent="0.2">
      <c r="F1" s="60" t="s">
        <v>235</v>
      </c>
      <c r="I1" s="60" t="s">
        <v>235</v>
      </c>
      <c r="L1" s="60" t="s">
        <v>235</v>
      </c>
      <c r="O1" s="60" t="s">
        <v>235</v>
      </c>
      <c r="R1" s="60" t="s">
        <v>235</v>
      </c>
      <c r="S1" s="60"/>
      <c r="U1" s="60" t="s">
        <v>235</v>
      </c>
      <c r="X1" s="60" t="s">
        <v>235</v>
      </c>
      <c r="AA1" s="60" t="s">
        <v>235</v>
      </c>
      <c r="AB1" s="60"/>
      <c r="AD1" s="60" t="s">
        <v>235</v>
      </c>
    </row>
    <row r="2" spans="1:30" ht="15" customHeight="1" x14ac:dyDescent="0.2">
      <c r="A2" s="224" t="s">
        <v>63</v>
      </c>
      <c r="B2" s="224"/>
      <c r="C2" s="224"/>
    </row>
    <row r="3" spans="1:30" ht="33" customHeight="1" x14ac:dyDescent="0.2">
      <c r="A3" s="224"/>
      <c r="B3" s="224"/>
      <c r="C3" s="224"/>
    </row>
    <row r="4" spans="1:30" x14ac:dyDescent="0.2">
      <c r="B4" s="127"/>
      <c r="C4" s="127"/>
    </row>
    <row r="5" spans="1:30" x14ac:dyDescent="0.2">
      <c r="B5" s="128" t="s">
        <v>62</v>
      </c>
      <c r="C5" s="128"/>
      <c r="E5" s="125">
        <v>20.642735948969133</v>
      </c>
      <c r="F5" s="125"/>
      <c r="G5" s="125"/>
      <c r="H5" s="125">
        <v>18.60834199901144</v>
      </c>
      <c r="I5" s="125"/>
      <c r="J5" s="125"/>
      <c r="K5" s="125">
        <v>16.581605092112486</v>
      </c>
      <c r="L5" s="125"/>
      <c r="M5" s="125"/>
      <c r="N5" s="125">
        <v>15.891574187286198</v>
      </c>
      <c r="O5" s="125"/>
      <c r="P5" s="125"/>
      <c r="Q5" s="125">
        <v>18.431831348019848</v>
      </c>
      <c r="R5" s="125"/>
      <c r="S5" s="125"/>
      <c r="T5" s="125">
        <v>18.68573244764104</v>
      </c>
      <c r="U5" s="125"/>
      <c r="V5" s="125"/>
      <c r="W5" s="125">
        <v>13.604613235852172</v>
      </c>
      <c r="X5" s="125"/>
      <c r="Y5" s="125"/>
      <c r="Z5" s="125">
        <v>9.2451009702122242</v>
      </c>
      <c r="AA5" s="125"/>
      <c r="AC5" s="125">
        <v>9.8845756887394653</v>
      </c>
    </row>
    <row r="6" spans="1:30" s="126" customFormat="1" ht="27" customHeight="1" x14ac:dyDescent="0.25">
      <c r="A6" s="142"/>
      <c r="B6" s="142"/>
      <c r="C6" s="142"/>
      <c r="D6" s="225" t="s">
        <v>61</v>
      </c>
      <c r="E6" s="226"/>
      <c r="F6" s="227"/>
      <c r="G6" s="225" t="s">
        <v>60</v>
      </c>
      <c r="H6" s="226"/>
      <c r="I6" s="227"/>
      <c r="J6" s="225" t="s">
        <v>59</v>
      </c>
      <c r="K6" s="226"/>
      <c r="L6" s="227"/>
      <c r="M6" s="225" t="s">
        <v>58</v>
      </c>
      <c r="N6" s="226"/>
      <c r="O6" s="227"/>
      <c r="P6" s="225" t="s">
        <v>57</v>
      </c>
      <c r="Q6" s="226"/>
      <c r="R6" s="227"/>
      <c r="S6" s="225" t="s">
        <v>56</v>
      </c>
      <c r="T6" s="226"/>
      <c r="U6" s="227"/>
      <c r="V6" s="225" t="s">
        <v>55</v>
      </c>
      <c r="W6" s="226"/>
      <c r="X6" s="227"/>
      <c r="Y6" s="225" t="s">
        <v>54</v>
      </c>
      <c r="Z6" s="226"/>
      <c r="AA6" s="227"/>
      <c r="AB6" s="225" t="s">
        <v>53</v>
      </c>
      <c r="AC6" s="226"/>
      <c r="AD6" s="227"/>
    </row>
    <row r="7" spans="1:30" s="126" customFormat="1" ht="145.5" customHeight="1" x14ac:dyDescent="0.25">
      <c r="A7" s="141" t="s">
        <v>52</v>
      </c>
      <c r="B7" s="141" t="s">
        <v>51</v>
      </c>
      <c r="C7" s="141" t="s">
        <v>95</v>
      </c>
      <c r="D7" s="143" t="s">
        <v>50</v>
      </c>
      <c r="E7" s="141" t="s">
        <v>49</v>
      </c>
      <c r="F7" s="141" t="s">
        <v>96</v>
      </c>
      <c r="G7" s="143" t="s">
        <v>48</v>
      </c>
      <c r="H7" s="141" t="s">
        <v>47</v>
      </c>
      <c r="I7" s="141" t="s">
        <v>216</v>
      </c>
      <c r="J7" s="143" t="s">
        <v>46</v>
      </c>
      <c r="K7" s="141" t="s">
        <v>45</v>
      </c>
      <c r="L7" s="141" t="s">
        <v>217</v>
      </c>
      <c r="M7" s="143" t="s">
        <v>44</v>
      </c>
      <c r="N7" s="141" t="s">
        <v>43</v>
      </c>
      <c r="O7" s="141" t="s">
        <v>218</v>
      </c>
      <c r="P7" s="143" t="s">
        <v>42</v>
      </c>
      <c r="Q7" s="141" t="s">
        <v>41</v>
      </c>
      <c r="R7" s="141" t="s">
        <v>219</v>
      </c>
      <c r="S7" s="144" t="s">
        <v>40</v>
      </c>
      <c r="T7" s="141" t="s">
        <v>39</v>
      </c>
      <c r="U7" s="141" t="s">
        <v>220</v>
      </c>
      <c r="V7" s="144" t="s">
        <v>38</v>
      </c>
      <c r="W7" s="141" t="s">
        <v>37</v>
      </c>
      <c r="X7" s="141" t="s">
        <v>221</v>
      </c>
      <c r="Y7" s="144" t="s">
        <v>38</v>
      </c>
      <c r="Z7" s="141" t="s">
        <v>37</v>
      </c>
      <c r="AA7" s="141" t="s">
        <v>96</v>
      </c>
      <c r="AB7" s="144" t="s">
        <v>38</v>
      </c>
      <c r="AC7" s="141" t="s">
        <v>37</v>
      </c>
      <c r="AD7" s="141" t="s">
        <v>96</v>
      </c>
    </row>
    <row r="8" spans="1:30" x14ac:dyDescent="0.2">
      <c r="A8" s="129">
        <v>1</v>
      </c>
      <c r="B8" s="130" t="s">
        <v>36</v>
      </c>
      <c r="C8" s="131">
        <v>16296800</v>
      </c>
      <c r="D8" s="131">
        <v>35522.855822091005</v>
      </c>
      <c r="E8" s="131">
        <f>Table2[[#This Row],[Value of output of Industrial wood
(forest and trees outside forest)
(at current prices)]]*$E$5/100</f>
        <v>7332.8893288872541</v>
      </c>
      <c r="F8" s="131">
        <f>Table2[[#This Row],[Value of timber provisioning]]/Table2[[#This Row],[Geographic Area
(in hectare)]]*100000</f>
        <v>44.995884645373657</v>
      </c>
      <c r="G8" s="131">
        <v>35025.248422813544</v>
      </c>
      <c r="H8" s="131">
        <f>Table2[[#This Row],[Value of output of Industrial wood
(forest and trees outside forest)
(at current prices)  ]]*$H$5/100</f>
        <v>6517.6180125205046</v>
      </c>
      <c r="I8" s="131">
        <f>Table2[[#This Row],[Value of timber provisioning ]]/Table2[[#This Row],[Geographic Area
(in hectare)]]*100000</f>
        <v>39.993238013109966</v>
      </c>
      <c r="J8" s="131">
        <v>47150.227311416755</v>
      </c>
      <c r="K8" s="131">
        <f>Table2[[#This Row],[Value of output of Industrial wood
(forest and trees outside forest)
(at current prices)       ]]*$K$5/100</f>
        <v>7818.2644928124928</v>
      </c>
      <c r="L8" s="131">
        <f>Table2[[#This Row],[Value of timber provisioning   ]]/Table2[[#This Row],[Geographic Area
(in hectare)]]*100000</f>
        <v>47.974231093297412</v>
      </c>
      <c r="M8" s="131">
        <v>118359.33173823012</v>
      </c>
      <c r="N8" s="131">
        <f>Table2[[#This Row],[Value of output of Industrial wood
(forest and trees outside forest)
(at current prices)      ]]*$N$5/100</f>
        <v>18809.161010757016</v>
      </c>
      <c r="O8" s="131">
        <f>Table2[[#This Row],[Value of timber provisioning    ]]/Table2[[#This Row],[Geographic Area
(in hectare)]]*100000</f>
        <v>115.41628424449596</v>
      </c>
      <c r="P8" s="131">
        <v>141725.22018637497</v>
      </c>
      <c r="Q8" s="131">
        <f>Table2[[#This Row],[Value of output of Industrial wood
(forest and trees outside forest)
(at current prices)          ]]*$Q$5/100</f>
        <v>26122.553562362413</v>
      </c>
      <c r="R8" s="131">
        <f>Table2[[#This Row],[Value of timber provisioning      ]]/Table2[[#This Row],[Geographic Area
(in hectare)]]*100000</f>
        <v>160.2925332725591</v>
      </c>
      <c r="S8" s="131">
        <v>382322.93902759108</v>
      </c>
      <c r="T8" s="131">
        <f>Table2[[#This Row],[Value of output of Industrial wood
(forest and trees outside forest)
(at current prices)           ]]*$T$5/100</f>
        <v>71439.841472653454</v>
      </c>
      <c r="U8" s="131">
        <f>Table2[[#This Row],[Value of timber provisioning          ]]/Table2[[#This Row],[Geographic Area
(in hectare)]]*100000</f>
        <v>438.367295865774</v>
      </c>
      <c r="V8" s="131">
        <v>362058.92016904673</v>
      </c>
      <c r="W8" s="131">
        <f>Table2[[#This Row],[Value of output of Industrial wood
(forest and trees outside forest)
(at current prices)                     ]]*$W$5/100</f>
        <v>49256.715774901582</v>
      </c>
      <c r="X8" s="131">
        <f>Table2[[#This Row],[Value of timber provisioning       ]]/Table2[[#This Row],[Geographic Area
(in hectare)]]*100000</f>
        <v>302.24777732377879</v>
      </c>
      <c r="Y8" s="132">
        <v>603038.14580702258</v>
      </c>
      <c r="Z8" s="132">
        <f>Y8*$Z$5/100</f>
        <v>55751.48546875485</v>
      </c>
      <c r="AA8" s="133">
        <f>Z8/Table2[[#This Row],[Geographic Area
(in hectare)]]*100000</f>
        <v>342.10081407856052</v>
      </c>
      <c r="AB8" s="133">
        <v>542755.95543751831</v>
      </c>
      <c r="AC8" s="133">
        <f>AB8*$AC$5/100</f>
        <v>53649.12322036254</v>
      </c>
      <c r="AD8" s="133">
        <f>AC8/Table2[[#This Row],[Geographic Area
(in hectare)]]*100000</f>
        <v>329.20035356856891</v>
      </c>
    </row>
    <row r="9" spans="1:30" x14ac:dyDescent="0.2">
      <c r="A9" s="129">
        <v>2</v>
      </c>
      <c r="B9" s="130" t="s">
        <v>35</v>
      </c>
      <c r="C9" s="131">
        <v>8374300</v>
      </c>
      <c r="D9" s="131">
        <v>158779.4970043248</v>
      </c>
      <c r="E9" s="131">
        <f>Table2[[#This Row],[Value of output of Industrial wood
(forest and trees outside forest)
(at current prices)]]*$E$5/100</f>
        <v>32776.432307704126</v>
      </c>
      <c r="F9" s="131">
        <f>Table2[[#This Row],[Value of timber provisioning]]/Table2[[#This Row],[Geographic Area
(in hectare)]]*100000</f>
        <v>391.39309921670025</v>
      </c>
      <c r="G9" s="131">
        <v>171226.48189771871</v>
      </c>
      <c r="H9" s="131">
        <f>Table2[[#This Row],[Value of output of Industrial wood
(forest and trees outside forest)
(at current prices)  ]]*$H$5/100</f>
        <v>31862.409344402909</v>
      </c>
      <c r="I9" s="131">
        <f>Table2[[#This Row],[Value of timber provisioning ]]/Table2[[#This Row],[Geographic Area
(in hectare)]]*100000</f>
        <v>380.47847992552107</v>
      </c>
      <c r="J9" s="131">
        <v>244509.18737243331</v>
      </c>
      <c r="K9" s="131">
        <f>Table2[[#This Row],[Value of output of Industrial wood
(forest and trees outside forest)
(at current prices)       ]]*$K$5/100</f>
        <v>40543.547864030261</v>
      </c>
      <c r="L9" s="131">
        <f>Table2[[#This Row],[Value of timber provisioning   ]]/Table2[[#This Row],[Geographic Area
(in hectare)]]*100000</f>
        <v>484.14252969239533</v>
      </c>
      <c r="M9" s="131">
        <v>269224.65350532607</v>
      </c>
      <c r="N9" s="131">
        <f>Table2[[#This Row],[Value of output of Industrial wood
(forest and trees outside forest)
(at current prices)      ]]*$N$5/100</f>
        <v>42784.035542263096</v>
      </c>
      <c r="O9" s="131">
        <f>Table2[[#This Row],[Value of timber provisioning    ]]/Table2[[#This Row],[Geographic Area
(in hectare)]]*100000</f>
        <v>510.89685755541473</v>
      </c>
      <c r="P9" s="131">
        <v>331789.09656887699</v>
      </c>
      <c r="Q9" s="131">
        <f>Table2[[#This Row],[Value of output of Industrial wood
(forest and trees outside forest)
(at current prices)          ]]*$Q$5/100</f>
        <v>61154.806710694116</v>
      </c>
      <c r="R9" s="131">
        <f>Table2[[#This Row],[Value of timber provisioning      ]]/Table2[[#This Row],[Geographic Area
(in hectare)]]*100000</f>
        <v>730.26768459088066</v>
      </c>
      <c r="S9" s="131">
        <v>346805.18053056841</v>
      </c>
      <c r="T9" s="131">
        <f>Table2[[#This Row],[Value of output of Industrial wood
(forest and trees outside forest)
(at current prices)           ]]*$T$5/100</f>
        <v>64803.088148500508</v>
      </c>
      <c r="U9" s="131">
        <f>Table2[[#This Row],[Value of timber provisioning          ]]/Table2[[#This Row],[Geographic Area
(in hectare)]]*100000</f>
        <v>773.83289526886438</v>
      </c>
      <c r="V9" s="131">
        <v>349965.17346080701</v>
      </c>
      <c r="W9" s="131">
        <f>Table2[[#This Row],[Value of output of Industrial wood
(forest and trees outside forest)
(at current prices)                     ]]*$W$5/100</f>
        <v>47611.408309521961</v>
      </c>
      <c r="X9" s="131">
        <f>Table2[[#This Row],[Value of timber provisioning       ]]/Table2[[#This Row],[Geographic Area
(in hectare)]]*100000</f>
        <v>568.54194750035185</v>
      </c>
      <c r="Y9" s="134">
        <v>544791.3214974287</v>
      </c>
      <c r="Z9" s="134">
        <f t="shared" ref="Z9:Z44" si="0">Y9*$Z$5/100</f>
        <v>50366.507749390781</v>
      </c>
      <c r="AA9" s="135">
        <f>Z9/Table2[[#This Row],[Geographic Area
(in hectare)]]*100000</f>
        <v>601.4414070357019</v>
      </c>
      <c r="AB9" s="135">
        <v>551254.18631945888</v>
      </c>
      <c r="AC9" s="135">
        <f t="shared" ref="AC9:AC44" si="1">AB9*$AC$5/100</f>
        <v>54489.137284091783</v>
      </c>
      <c r="AD9" s="135">
        <f>AC9/Table2[[#This Row],[Geographic Area
(in hectare)]]*100000</f>
        <v>650.67094902370081</v>
      </c>
    </row>
    <row r="10" spans="1:30" x14ac:dyDescent="0.2">
      <c r="A10" s="129">
        <v>3</v>
      </c>
      <c r="B10" s="130" t="s">
        <v>34</v>
      </c>
      <c r="C10" s="131">
        <v>7843800</v>
      </c>
      <c r="D10" s="131">
        <v>76502.341399883851</v>
      </c>
      <c r="E10" s="131">
        <f>Table2[[#This Row],[Value of output of Industrial wood
(forest and trees outside forest)
(at current prices)]]*$E$5/100</f>
        <v>15792.176329956919</v>
      </c>
      <c r="F10" s="131">
        <f>Table2[[#This Row],[Value of timber provisioning]]/Table2[[#This Row],[Geographic Area
(in hectare)]]*100000</f>
        <v>201.33323554854687</v>
      </c>
      <c r="G10" s="131">
        <v>88676.088363099247</v>
      </c>
      <c r="H10" s="131">
        <f>Table2[[#This Row],[Value of output of Industrial wood
(forest and trees outside forest)
(at current prices)  ]]*$H$5/100</f>
        <v>16501.149793951092</v>
      </c>
      <c r="I10" s="131">
        <f>Table2[[#This Row],[Value of timber provisioning ]]/Table2[[#This Row],[Geographic Area
(in hectare)]]*100000</f>
        <v>210.37188344872501</v>
      </c>
      <c r="J10" s="131">
        <v>126648.46133859067</v>
      </c>
      <c r="K10" s="131">
        <f>Table2[[#This Row],[Value of output of Industrial wood
(forest and trees outside forest)
(at current prices)       ]]*$K$5/100</f>
        <v>21000.347714401865</v>
      </c>
      <c r="L10" s="131">
        <f>Table2[[#This Row],[Value of timber provisioning   ]]/Table2[[#This Row],[Geographic Area
(in hectare)]]*100000</f>
        <v>267.73181002067707</v>
      </c>
      <c r="M10" s="131">
        <v>105791.30640216927</v>
      </c>
      <c r="N10" s="131">
        <f>Table2[[#This Row],[Value of output of Industrial wood
(forest and trees outside forest)
(at current prices)      ]]*$N$5/100</f>
        <v>16811.903940599983</v>
      </c>
      <c r="O10" s="131">
        <f>Table2[[#This Row],[Value of timber provisioning    ]]/Table2[[#This Row],[Geographic Area
(in hectare)]]*100000</f>
        <v>214.33366404803772</v>
      </c>
      <c r="P10" s="131">
        <v>111842.8553305471</v>
      </c>
      <c r="Q10" s="131">
        <f>Table2[[#This Row],[Value of output of Industrial wood
(forest and trees outside forest)
(at current prices)          ]]*$Q$5/100</f>
        <v>20614.68646933627</v>
      </c>
      <c r="R10" s="131">
        <f>Table2[[#This Row],[Value of timber provisioning      ]]/Table2[[#This Row],[Geographic Area
(in hectare)]]*100000</f>
        <v>262.81504461276768</v>
      </c>
      <c r="S10" s="131">
        <v>77249.315106569891</v>
      </c>
      <c r="T10" s="131">
        <f>Table2[[#This Row],[Value of output of Industrial wood
(forest and trees outside forest)
(at current prices)           ]]*$T$5/100</f>
        <v>14434.600338448803</v>
      </c>
      <c r="U10" s="131">
        <f>Table2[[#This Row],[Value of timber provisioning          ]]/Table2[[#This Row],[Geographic Area
(in hectare)]]*100000</f>
        <v>184.02560415167142</v>
      </c>
      <c r="V10" s="131">
        <v>106381.52090419208</v>
      </c>
      <c r="W10" s="131">
        <f>Table2[[#This Row],[Value of output of Industrial wood
(forest and trees outside forest)
(at current prices)                     ]]*$W$5/100</f>
        <v>14472.794473432561</v>
      </c>
      <c r="X10" s="131">
        <f>Table2[[#This Row],[Value of timber provisioning       ]]/Table2[[#This Row],[Geographic Area
(in hectare)]]*100000</f>
        <v>184.51253822678498</v>
      </c>
      <c r="Y10" s="132">
        <v>119012.17165437841</v>
      </c>
      <c r="Z10" s="132">
        <f t="shared" si="0"/>
        <v>11002.795436289576</v>
      </c>
      <c r="AA10" s="133">
        <f>Z10/Table2[[#This Row],[Geographic Area
(in hectare)]]*100000</f>
        <v>140.27378867754885</v>
      </c>
      <c r="AB10" s="133">
        <v>126995.97362095419</v>
      </c>
      <c r="AC10" s="133">
        <f t="shared" si="1"/>
        <v>12553.013134214822</v>
      </c>
      <c r="AD10" s="133">
        <f>AC10/Table2[[#This Row],[Geographic Area
(in hectare)]]*100000</f>
        <v>160.03739430142051</v>
      </c>
    </row>
    <row r="11" spans="1:30" x14ac:dyDescent="0.2">
      <c r="A11" s="129">
        <v>4</v>
      </c>
      <c r="B11" s="130" t="s">
        <v>33</v>
      </c>
      <c r="C11" s="131">
        <v>9416300</v>
      </c>
      <c r="D11" s="131">
        <v>159693.24970011602</v>
      </c>
      <c r="E11" s="131">
        <f>Table2[[#This Row],[Value of output of Industrial wood
(forest and trees outside forest)
(at current prices)]]*$E$5/100</f>
        <v>32965.055863922891</v>
      </c>
      <c r="F11" s="131">
        <f>Table2[[#This Row],[Value of timber provisioning]]/Table2[[#This Row],[Geographic Area
(in hectare)]]*100000</f>
        <v>350.08502133452515</v>
      </c>
      <c r="G11" s="131">
        <v>167648.31567554333</v>
      </c>
      <c r="H11" s="131">
        <f>Table2[[#This Row],[Value of output of Industrial wood
(forest and trees outside forest)
(at current prices)  ]]*$H$5/100</f>
        <v>31196.571936487409</v>
      </c>
      <c r="I11" s="131">
        <f>Table2[[#This Row],[Value of timber provisioning ]]/Table2[[#This Row],[Geographic Area
(in hectare)]]*100000</f>
        <v>331.30392974403333</v>
      </c>
      <c r="J11" s="131">
        <v>171504.78266333515</v>
      </c>
      <c r="K11" s="131">
        <f>Table2[[#This Row],[Value of output of Industrial wood
(forest and trees outside forest)
(at current prices)       ]]*$K$5/100</f>
        <v>28438.245775320032</v>
      </c>
      <c r="L11" s="131">
        <f>Table2[[#This Row],[Value of timber provisioning   ]]/Table2[[#This Row],[Geographic Area
(in hectare)]]*100000</f>
        <v>302.01082989412015</v>
      </c>
      <c r="M11" s="131">
        <v>162075.16813256886</v>
      </c>
      <c r="N11" s="131">
        <f>Table2[[#This Row],[Value of output of Industrial wood
(forest and trees outside forest)
(at current prices)      ]]*$N$5/100</f>
        <v>25756.295582956016</v>
      </c>
      <c r="O11" s="131">
        <f>Table2[[#This Row],[Value of timber provisioning    ]]/Table2[[#This Row],[Geographic Area
(in hectare)]]*100000</f>
        <v>273.52883386209038</v>
      </c>
      <c r="P11" s="131">
        <v>173968.49354551535</v>
      </c>
      <c r="Q11" s="131">
        <f>Table2[[#This Row],[Value of output of Industrial wood
(forest and trees outside forest)
(at current prices)          ]]*$Q$5/100</f>
        <v>32065.579329000186</v>
      </c>
      <c r="R11" s="131">
        <f>Table2[[#This Row],[Value of timber provisioning      ]]/Table2[[#This Row],[Geographic Area
(in hectare)]]*100000</f>
        <v>340.53268618247279</v>
      </c>
      <c r="S11" s="131">
        <v>261187.30965854612</v>
      </c>
      <c r="T11" s="131">
        <f>Table2[[#This Row],[Value of output of Industrial wood
(forest and trees outside forest)
(at current prices)           ]]*$T$5/100</f>
        <v>48804.761869987633</v>
      </c>
      <c r="U11" s="131">
        <f>Table2[[#This Row],[Value of timber provisioning          ]]/Table2[[#This Row],[Geographic Area
(in hectare)]]*100000</f>
        <v>518.30083865199322</v>
      </c>
      <c r="V11" s="131">
        <v>263802.4288290352</v>
      </c>
      <c r="W11" s="131">
        <f>Table2[[#This Row],[Value of output of Industrial wood
(forest and trees outside forest)
(at current prices)                     ]]*$W$5/100</f>
        <v>35889.300148974427</v>
      </c>
      <c r="X11" s="131">
        <f>Table2[[#This Row],[Value of timber provisioning       ]]/Table2[[#This Row],[Geographic Area
(in hectare)]]*100000</f>
        <v>381.14015217202541</v>
      </c>
      <c r="Y11" s="134">
        <v>313964.82654968795</v>
      </c>
      <c r="Z11" s="134">
        <f t="shared" si="0"/>
        <v>29026.365225470327</v>
      </c>
      <c r="AA11" s="135">
        <f>Z11/Table2[[#This Row],[Geographic Area
(in hectare)]]*100000</f>
        <v>308.25658937661638</v>
      </c>
      <c r="AB11" s="135">
        <v>320810.07878370839</v>
      </c>
      <c r="AC11" s="135">
        <f t="shared" si="1"/>
        <v>31710.715054480363</v>
      </c>
      <c r="AD11" s="135">
        <f>AC11/Table2[[#This Row],[Geographic Area
(in hectare)]]*100000</f>
        <v>336.76406926797534</v>
      </c>
    </row>
    <row r="12" spans="1:30" x14ac:dyDescent="0.2">
      <c r="A12" s="129">
        <v>5</v>
      </c>
      <c r="B12" s="130" t="s">
        <v>32</v>
      </c>
      <c r="C12" s="131">
        <v>13519200</v>
      </c>
      <c r="D12" s="131">
        <v>255902.0980627315</v>
      </c>
      <c r="E12" s="131">
        <f>Table2[[#This Row],[Value of output of Industrial wood
(forest and trees outside forest)
(at current prices)]]*$E$5/100</f>
        <v>52825.194390961711</v>
      </c>
      <c r="F12" s="131">
        <f>Table2[[#This Row],[Value of timber provisioning]]/Table2[[#This Row],[Geographic Area
(in hectare)]]*100000</f>
        <v>390.74201425351879</v>
      </c>
      <c r="G12" s="131">
        <v>245967.60844421675</v>
      </c>
      <c r="H12" s="131">
        <f>Table2[[#This Row],[Value of output of Industrial wood
(forest and trees outside forest)
(at current prices)  ]]*$H$5/100</f>
        <v>45770.493786089195</v>
      </c>
      <c r="I12" s="131">
        <f>Table2[[#This Row],[Value of timber provisioning ]]/Table2[[#This Row],[Geographic Area
(in hectare)]]*100000</f>
        <v>338.55918831061894</v>
      </c>
      <c r="J12" s="131">
        <v>433915.35403593164</v>
      </c>
      <c r="K12" s="131">
        <f>Table2[[#This Row],[Value of output of Industrial wood
(forest and trees outside forest)
(at current prices)       ]]*$K$5/100</f>
        <v>71950.130440279958</v>
      </c>
      <c r="L12" s="131">
        <f>Table2[[#This Row],[Value of timber provisioning   ]]/Table2[[#This Row],[Geographic Area
(in hectare)]]*100000</f>
        <v>532.20701254719188</v>
      </c>
      <c r="M12" s="131">
        <v>461047.93241583108</v>
      </c>
      <c r="N12" s="131">
        <f>Table2[[#This Row],[Value of output of Industrial wood
(forest and trees outside forest)
(at current prices)      ]]*$N$5/100</f>
        <v>73267.774218810926</v>
      </c>
      <c r="O12" s="131">
        <f>Table2[[#This Row],[Value of timber provisioning    ]]/Table2[[#This Row],[Geographic Area
(in hectare)]]*100000</f>
        <v>541.95347519683799</v>
      </c>
      <c r="P12" s="131">
        <v>581660.15986184194</v>
      </c>
      <c r="Q12" s="131">
        <f>Table2[[#This Row],[Value of output of Industrial wood
(forest and trees outside forest)
(at current prices)          ]]*$Q$5/100</f>
        <v>107210.61968435734</v>
      </c>
      <c r="R12" s="131">
        <f>Table2[[#This Row],[Value of timber provisioning      ]]/Table2[[#This Row],[Geographic Area
(in hectare)]]*100000</f>
        <v>793.02488079440593</v>
      </c>
      <c r="S12" s="131">
        <v>928788.72892938554</v>
      </c>
      <c r="T12" s="131">
        <f>Table2[[#This Row],[Value of output of Industrial wood
(forest and trees outside forest)
(at current prices)           ]]*$T$5/100</f>
        <v>173550.97689159098</v>
      </c>
      <c r="U12" s="131">
        <f>Table2[[#This Row],[Value of timber provisioning          ]]/Table2[[#This Row],[Geographic Area
(in hectare)]]*100000</f>
        <v>1283.7370324545163</v>
      </c>
      <c r="V12" s="131">
        <v>785480.38292927935</v>
      </c>
      <c r="W12" s="131">
        <f>Table2[[#This Row],[Value of output of Industrial wood
(forest and trees outside forest)
(at current prices)                     ]]*$W$5/100</f>
        <v>106861.56814101906</v>
      </c>
      <c r="X12" s="131">
        <f>Table2[[#This Row],[Value of timber provisioning       ]]/Table2[[#This Row],[Geographic Area
(in hectare)]]*100000</f>
        <v>790.44298583510158</v>
      </c>
      <c r="Y12" s="132">
        <v>1067055.2514351767</v>
      </c>
      <c r="Z12" s="132">
        <f t="shared" si="0"/>
        <v>98650.335403133999</v>
      </c>
      <c r="AA12" s="133">
        <f>Z12/Table2[[#This Row],[Geographic Area
(in hectare)]]*100000</f>
        <v>729.70542194163852</v>
      </c>
      <c r="AB12" s="133">
        <v>1127118.0839216702</v>
      </c>
      <c r="AC12" s="133">
        <f t="shared" si="1"/>
        <v>111410.84010670749</v>
      </c>
      <c r="AD12" s="133">
        <f>AC12/Table2[[#This Row],[Geographic Area
(in hectare)]]*100000</f>
        <v>824.09343827081102</v>
      </c>
    </row>
    <row r="13" spans="1:30" x14ac:dyDescent="0.2">
      <c r="A13" s="129">
        <v>6</v>
      </c>
      <c r="B13" s="130" t="s">
        <v>31</v>
      </c>
      <c r="C13" s="131">
        <v>370200</v>
      </c>
      <c r="D13" s="131">
        <v>12171.75700341885</v>
      </c>
      <c r="E13" s="131">
        <f>Table2[[#This Row],[Value of output of Industrial wood
(forest and trees outside forest)
(at current prices)]]*$E$5/100</f>
        <v>2512.5836585659113</v>
      </c>
      <c r="F13" s="131">
        <f>Table2[[#This Row],[Value of timber provisioning]]/Table2[[#This Row],[Geographic Area
(in hectare)]]*100000</f>
        <v>678.70979431818239</v>
      </c>
      <c r="G13" s="131">
        <v>12952.610938117943</v>
      </c>
      <c r="H13" s="131">
        <f>Table2[[#This Row],[Value of output of Industrial wood
(forest and trees outside forest)
(at current prices)  ]]*$H$5/100</f>
        <v>2410.2661411663507</v>
      </c>
      <c r="I13" s="131">
        <f>Table2[[#This Row],[Value of timber provisioning ]]/Table2[[#This Row],[Geographic Area
(in hectare)]]*100000</f>
        <v>651.07135093634542</v>
      </c>
      <c r="J13" s="131">
        <v>13954.775960874287</v>
      </c>
      <c r="K13" s="131">
        <f>Table2[[#This Row],[Value of output of Industrial wood
(forest and trees outside forest)
(at current prices)       ]]*$K$5/100</f>
        <v>2313.9258413212201</v>
      </c>
      <c r="L13" s="131">
        <f>Table2[[#This Row],[Value of timber provisioning   ]]/Table2[[#This Row],[Geographic Area
(in hectare)]]*100000</f>
        <v>625.04749900627235</v>
      </c>
      <c r="M13" s="131">
        <v>18370.846902548452</v>
      </c>
      <c r="N13" s="131">
        <f>Table2[[#This Row],[Value of output of Industrial wood
(forest and trees outside forest)
(at current prices)      ]]*$N$5/100</f>
        <v>2919.416764351256</v>
      </c>
      <c r="O13" s="131">
        <f>Table2[[#This Row],[Value of timber provisioning    ]]/Table2[[#This Row],[Geographic Area
(in hectare)]]*100000</f>
        <v>788.60528480584981</v>
      </c>
      <c r="P13" s="131">
        <v>26591.548135361743</v>
      </c>
      <c r="Q13" s="131">
        <f>Table2[[#This Row],[Value of output of Industrial wood
(forest and trees outside forest)
(at current prices)          ]]*$Q$5/100</f>
        <v>4901.3093051373935</v>
      </c>
      <c r="R13" s="131">
        <f>Table2[[#This Row],[Value of timber provisioning      ]]/Table2[[#This Row],[Geographic Area
(in hectare)]]*100000</f>
        <v>1323.9625351532668</v>
      </c>
      <c r="S13" s="131">
        <v>162345.00045471423</v>
      </c>
      <c r="T13" s="131">
        <f>Table2[[#This Row],[Value of output of Industrial wood
(forest and trees outside forest)
(at current prices)           ]]*$T$5/100</f>
        <v>30335.352427089532</v>
      </c>
      <c r="U13" s="131">
        <f>Table2[[#This Row],[Value of timber provisioning          ]]/Table2[[#This Row],[Geographic Area
(in hectare)]]*100000</f>
        <v>8194.3145400025751</v>
      </c>
      <c r="V13" s="131">
        <v>50399.599823424869</v>
      </c>
      <c r="W13" s="131">
        <f>Table2[[#This Row],[Value of output of Industrial wood
(forest and trees outside forest)
(at current prices)                     ]]*$W$5/100</f>
        <v>6856.6706283941876</v>
      </c>
      <c r="X13" s="131">
        <f>Table2[[#This Row],[Value of timber provisioning       ]]/Table2[[#This Row],[Geographic Area
(in hectare)]]*100000</f>
        <v>1852.1530600740646</v>
      </c>
      <c r="Y13" s="134">
        <v>73914.339228423254</v>
      </c>
      <c r="Z13" s="134">
        <f t="shared" si="0"/>
        <v>6833.4552931329126</v>
      </c>
      <c r="AA13" s="135">
        <f>Z13/Table2[[#This Row],[Geographic Area
(in hectare)]]*100000</f>
        <v>1845.8820348819322</v>
      </c>
      <c r="AB13" s="135">
        <v>79476.541520541839</v>
      </c>
      <c r="AC13" s="135">
        <f t="shared" si="1"/>
        <v>7855.9189013904052</v>
      </c>
      <c r="AD13" s="135">
        <f>AC13/Table2[[#This Row],[Geographic Area
(in hectare)]]*100000</f>
        <v>2122.074257533875</v>
      </c>
    </row>
    <row r="14" spans="1:30" x14ac:dyDescent="0.2">
      <c r="A14" s="129">
        <v>7</v>
      </c>
      <c r="B14" s="130" t="s">
        <v>30</v>
      </c>
      <c r="C14" s="131">
        <v>19624400</v>
      </c>
      <c r="D14" s="131">
        <v>361281.82365593896</v>
      </c>
      <c r="E14" s="131">
        <f>Table2[[#This Row],[Value of output of Industrial wood
(forest and trees outside forest)
(at current prices)]]*$E$5/100</f>
        <v>74578.452888915781</v>
      </c>
      <c r="F14" s="131">
        <f>Table2[[#This Row],[Value of timber provisioning]]/Table2[[#This Row],[Geographic Area
(in hectare)]]*100000</f>
        <v>380.02921306595761</v>
      </c>
      <c r="G14" s="131">
        <v>465031.45861157286</v>
      </c>
      <c r="H14" s="131">
        <f>Table2[[#This Row],[Value of output of Industrial wood
(forest and trees outside forest)
(at current prices)  ]]*$H$5/100</f>
        <v>86534.644221432827</v>
      </c>
      <c r="I14" s="131">
        <f>Table2[[#This Row],[Value of timber provisioning ]]/Table2[[#This Row],[Geographic Area
(in hectare)]]*100000</f>
        <v>440.95434368150279</v>
      </c>
      <c r="J14" s="131">
        <v>349462.72693865316</v>
      </c>
      <c r="K14" s="131">
        <f>Table2[[#This Row],[Value of output of Industrial wood
(forest and trees outside forest)
(at current prices)       ]]*$K$5/100</f>
        <v>57946.529325094867</v>
      </c>
      <c r="L14" s="131">
        <f>Table2[[#This Row],[Value of timber provisioning   ]]/Table2[[#This Row],[Geographic Area
(in hectare)]]*100000</f>
        <v>295.27796684278178</v>
      </c>
      <c r="M14" s="131">
        <v>354510.16324494965</v>
      </c>
      <c r="N14" s="131">
        <f>Table2[[#This Row],[Value of output of Industrial wood
(forest and trees outside forest)
(at current prices)      ]]*$N$5/100</f>
        <v>56337.245593540581</v>
      </c>
      <c r="O14" s="131">
        <f>Table2[[#This Row],[Value of timber provisioning    ]]/Table2[[#This Row],[Geographic Area
(in hectare)]]*100000</f>
        <v>287.07754424869336</v>
      </c>
      <c r="P14" s="131">
        <v>798417.80480391334</v>
      </c>
      <c r="Q14" s="131">
        <f>Table2[[#This Row],[Value of output of Industrial wood
(forest and trees outside forest)
(at current prices)          ]]*$Q$5/100</f>
        <v>147163.02323401961</v>
      </c>
      <c r="R14" s="131">
        <f>Table2[[#This Row],[Value of timber provisioning      ]]/Table2[[#This Row],[Geographic Area
(in hectare)]]*100000</f>
        <v>749.89820444966267</v>
      </c>
      <c r="S14" s="131">
        <v>1172191.8551898145</v>
      </c>
      <c r="T14" s="131">
        <f>Table2[[#This Row],[Value of output of Industrial wood
(forest and trees outside forest)
(at current prices)           ]]*$T$5/100</f>
        <v>219032.63383380865</v>
      </c>
      <c r="U14" s="131">
        <f>Table2[[#This Row],[Value of timber provisioning          ]]/Table2[[#This Row],[Geographic Area
(in hectare)]]*100000</f>
        <v>1116.123977465852</v>
      </c>
      <c r="V14" s="131">
        <v>1745850.9287110192</v>
      </c>
      <c r="W14" s="131">
        <f>Table2[[#This Row],[Value of output of Industrial wood
(forest and trees outside forest)
(at current prices)                     ]]*$W$5/100</f>
        <v>237516.26652566739</v>
      </c>
      <c r="X14" s="131">
        <f>Table2[[#This Row],[Value of timber provisioning       ]]/Table2[[#This Row],[Geographic Area
(in hectare)]]*100000</f>
        <v>1210.3109726955595</v>
      </c>
      <c r="Y14" s="132">
        <v>2205537.2591353902</v>
      </c>
      <c r="Z14" s="132">
        <f t="shared" si="0"/>
        <v>203904.14654271805</v>
      </c>
      <c r="AA14" s="133">
        <f>Z14/Table2[[#This Row],[Geographic Area
(in hectare)]]*100000</f>
        <v>1039.0337872379184</v>
      </c>
      <c r="AB14" s="133">
        <v>1916843.3035336151</v>
      </c>
      <c r="AC14" s="133">
        <f t="shared" si="1"/>
        <v>189471.82717231417</v>
      </c>
      <c r="AD14" s="133">
        <f>AC14/Table2[[#This Row],[Geographic Area
(in hectare)]]*100000</f>
        <v>965.4910579294866</v>
      </c>
    </row>
    <row r="15" spans="1:30" x14ac:dyDescent="0.2">
      <c r="A15" s="129">
        <v>8</v>
      </c>
      <c r="B15" s="130" t="s">
        <v>29</v>
      </c>
      <c r="C15" s="131">
        <v>4421200</v>
      </c>
      <c r="D15" s="131">
        <v>426552.20706514455</v>
      </c>
      <c r="E15" s="131">
        <f>Table2[[#This Row],[Value of output of Industrial wood
(forest and trees outside forest)
(at current prices)]]*$E$5/100</f>
        <v>88052.045788957854</v>
      </c>
      <c r="F15" s="131">
        <f>Table2[[#This Row],[Value of timber provisioning]]/Table2[[#This Row],[Geographic Area
(in hectare)]]*100000</f>
        <v>1991.5870304206517</v>
      </c>
      <c r="G15" s="131">
        <v>467836.31587121147</v>
      </c>
      <c r="H15" s="131">
        <f>Table2[[#This Row],[Value of output of Industrial wood
(forest and trees outside forest)
(at current prices)  ]]*$H$5/100</f>
        <v>87056.581652890469</v>
      </c>
      <c r="I15" s="131">
        <f>Table2[[#This Row],[Value of timber provisioning ]]/Table2[[#This Row],[Geographic Area
(in hectare)]]*100000</f>
        <v>1969.0713302472286</v>
      </c>
      <c r="J15" s="131">
        <v>449673.70284174226</v>
      </c>
      <c r="K15" s="131">
        <f>Table2[[#This Row],[Value of output of Industrial wood
(forest and trees outside forest)
(at current prices)       ]]*$K$5/100</f>
        <v>74563.117608297107</v>
      </c>
      <c r="L15" s="131">
        <f>Table2[[#This Row],[Value of timber provisioning   ]]/Table2[[#This Row],[Geographic Area
(in hectare)]]*100000</f>
        <v>1686.4904914570052</v>
      </c>
      <c r="M15" s="131">
        <v>431041.27471377765</v>
      </c>
      <c r="N15" s="131">
        <f>Table2[[#This Row],[Value of output of Industrial wood
(forest and trees outside forest)
(at current prices)      ]]*$N$5/100</f>
        <v>68499.243948964082</v>
      </c>
      <c r="O15" s="131">
        <f>Table2[[#This Row],[Value of timber provisioning    ]]/Table2[[#This Row],[Geographic Area
(in hectare)]]*100000</f>
        <v>1549.336016216504</v>
      </c>
      <c r="P15" s="131">
        <v>474067.90409489867</v>
      </c>
      <c r="Q15" s="131">
        <f>Table2[[#This Row],[Value of output of Industrial wood
(forest and trees outside forest)
(at current prices)          ]]*$Q$5/100</f>
        <v>87379.396557864209</v>
      </c>
      <c r="R15" s="131">
        <f>Table2[[#This Row],[Value of timber provisioning      ]]/Table2[[#This Row],[Geographic Area
(in hectare)]]*100000</f>
        <v>1976.3728525708905</v>
      </c>
      <c r="S15" s="131">
        <v>404986.60337749764</v>
      </c>
      <c r="T15" s="131">
        <f>Table2[[#This Row],[Value of output of Industrial wood
(forest and trees outside forest)
(at current prices)           ]]*$T$5/100</f>
        <v>75674.713155908394</v>
      </c>
      <c r="U15" s="131">
        <f>Table2[[#This Row],[Value of timber provisioning          ]]/Table2[[#This Row],[Geographic Area
(in hectare)]]*100000</f>
        <v>1711.6328860017279</v>
      </c>
      <c r="V15" s="131">
        <v>479599.35414044245</v>
      </c>
      <c r="W15" s="131">
        <f>Table2[[#This Row],[Value of output of Industrial wood
(forest and trees outside forest)
(at current prices)                     ]]*$W$5/100</f>
        <v>65247.637212452159</v>
      </c>
      <c r="X15" s="131">
        <f>Table2[[#This Row],[Value of timber provisioning       ]]/Table2[[#This Row],[Geographic Area
(in hectare)]]*100000</f>
        <v>1475.790220131461</v>
      </c>
      <c r="Y15" s="134">
        <v>547256.14724604145</v>
      </c>
      <c r="Z15" s="134">
        <f t="shared" si="0"/>
        <v>50594.383378589817</v>
      </c>
      <c r="AA15" s="135">
        <f>Z15/Table2[[#This Row],[Geographic Area
(in hectare)]]*100000</f>
        <v>1144.3586216092874</v>
      </c>
      <c r="AB15" s="135">
        <v>475594.85387206217</v>
      </c>
      <c r="AC15" s="135">
        <f t="shared" si="1"/>
        <v>47010.533302733842</v>
      </c>
      <c r="AD15" s="135">
        <f>AC15/Table2[[#This Row],[Geographic Area
(in hectare)]]*100000</f>
        <v>1063.2980481030907</v>
      </c>
    </row>
    <row r="16" spans="1:30" x14ac:dyDescent="0.2">
      <c r="A16" s="129">
        <v>9</v>
      </c>
      <c r="B16" s="130" t="s">
        <v>28</v>
      </c>
      <c r="C16" s="131">
        <v>5567300</v>
      </c>
      <c r="D16" s="131">
        <v>273358.7736286876</v>
      </c>
      <c r="E16" s="131">
        <f>Table2[[#This Row],[Value of output of Industrial wood
(forest and trees outside forest)
(at current prices)]]*$E$5/100</f>
        <v>56428.729833510246</v>
      </c>
      <c r="F16" s="131">
        <f>Table2[[#This Row],[Value of timber provisioning]]/Table2[[#This Row],[Geographic Area
(in hectare)]]*100000</f>
        <v>1013.5744406356806</v>
      </c>
      <c r="G16" s="131">
        <v>270284.88999038236</v>
      </c>
      <c r="H16" s="131">
        <f>Table2[[#This Row],[Value of output of Industrial wood
(forest and trees outside forest)
(at current prices)  ]]*$H$5/100</f>
        <v>50295.536701062192</v>
      </c>
      <c r="I16" s="131">
        <f>Table2[[#This Row],[Value of timber provisioning ]]/Table2[[#This Row],[Geographic Area
(in hectare)]]*100000</f>
        <v>903.40985219158642</v>
      </c>
      <c r="J16" s="131">
        <v>256429.81896645331</v>
      </c>
      <c r="K16" s="131">
        <f>Table2[[#This Row],[Value of output of Industrial wood
(forest and trees outside forest)
(at current prices)       ]]*$K$5/100</f>
        <v>42520.179919436247</v>
      </c>
      <c r="L16" s="131">
        <f>Table2[[#This Row],[Value of timber provisioning   ]]/Table2[[#This Row],[Geographic Area
(in hectare)]]*100000</f>
        <v>763.74867385332652</v>
      </c>
      <c r="M16" s="131">
        <v>343441.18438812991</v>
      </c>
      <c r="N16" s="131">
        <f>Table2[[#This Row],[Value of output of Industrial wood
(forest and trees outside forest)
(at current prices)      ]]*$N$5/100</f>
        <v>54578.210606734043</v>
      </c>
      <c r="O16" s="131">
        <f>Table2[[#This Row],[Value of timber provisioning    ]]/Table2[[#This Row],[Geographic Area
(in hectare)]]*100000</f>
        <v>980.33536196601665</v>
      </c>
      <c r="P16" s="131">
        <v>322942.83855586086</v>
      </c>
      <c r="Q16" s="131">
        <f>Table2[[#This Row],[Value of output of Industrial wood
(forest and trees outside forest)
(at current prices)          ]]*$Q$5/100</f>
        <v>59524.279353124293</v>
      </c>
      <c r="R16" s="131">
        <f>Table2[[#This Row],[Value of timber provisioning      ]]/Table2[[#This Row],[Geographic Area
(in hectare)]]*100000</f>
        <v>1069.1767886250839</v>
      </c>
      <c r="S16" s="131">
        <v>542175.971306019</v>
      </c>
      <c r="T16" s="131">
        <f>Table2[[#This Row],[Value of output of Industrial wood
(forest and trees outside forest)
(at current prices)           ]]*$T$5/100</f>
        <v>101309.55139364177</v>
      </c>
      <c r="U16" s="131">
        <f>Table2[[#This Row],[Value of timber provisioning          ]]/Table2[[#This Row],[Geographic Area
(in hectare)]]*100000</f>
        <v>1819.725026379785</v>
      </c>
      <c r="V16" s="131">
        <v>411688.20186068816</v>
      </c>
      <c r="W16" s="131">
        <f>Table2[[#This Row],[Value of output of Industrial wood
(forest and trees outside forest)
(at current prices)                     ]]*$W$5/100</f>
        <v>56008.587600780986</v>
      </c>
      <c r="X16" s="131">
        <f>Table2[[#This Row],[Value of timber provisioning       ]]/Table2[[#This Row],[Geographic Area
(in hectare)]]*100000</f>
        <v>1006.0278339730387</v>
      </c>
      <c r="Y16" s="132">
        <v>220864.43170072089</v>
      </c>
      <c r="Z16" s="132">
        <f t="shared" si="0"/>
        <v>20419.139718017061</v>
      </c>
      <c r="AA16" s="133">
        <f>Z16/Table2[[#This Row],[Geographic Area
(in hectare)]]*100000</f>
        <v>366.76916490968802</v>
      </c>
      <c r="AB16" s="133">
        <v>349633.84944039705</v>
      </c>
      <c r="AC16" s="133">
        <f t="shared" si="1"/>
        <v>34559.822481389434</v>
      </c>
      <c r="AD16" s="133">
        <f>AC16/Table2[[#This Row],[Geographic Area
(in hectare)]]*100000</f>
        <v>620.76450849405342</v>
      </c>
    </row>
    <row r="17" spans="1:30" x14ac:dyDescent="0.2">
      <c r="A17" s="129">
        <v>10</v>
      </c>
      <c r="B17" s="130" t="s">
        <v>27</v>
      </c>
      <c r="C17" s="131">
        <v>22223600</v>
      </c>
      <c r="D17" s="131">
        <v>62842.89675899029</v>
      </c>
      <c r="E17" s="131">
        <f>Table2[[#This Row],[Value of output of Industrial wood
(forest and trees outside forest)
(at current prices)]]*$E$5/100</f>
        <v>12972.493240641646</v>
      </c>
      <c r="F17" s="131">
        <f>Table2[[#This Row],[Value of timber provisioning]]/Table2[[#This Row],[Geographic Area
(in hectare)]]*100000</f>
        <v>58.372600481657543</v>
      </c>
      <c r="G17" s="131">
        <v>77790.896947397414</v>
      </c>
      <c r="H17" s="131">
        <f>Table2[[#This Row],[Value of output of Industrial wood
(forest and trees outside forest)
(at current prices)  ]]*$H$5/100</f>
        <v>14475.596148070263</v>
      </c>
      <c r="I17" s="131">
        <f>Table2[[#This Row],[Value of timber provisioning ]]/Table2[[#This Row],[Geographic Area
(in hectare)]]*100000</f>
        <v>65.13614422537421</v>
      </c>
      <c r="J17" s="131">
        <v>70857.505548522924</v>
      </c>
      <c r="K17" s="131">
        <f>Table2[[#This Row],[Value of output of Industrial wood
(forest and trees outside forest)
(at current prices)       ]]*$K$5/100</f>
        <v>11749.311748177766</v>
      </c>
      <c r="L17" s="131">
        <f>Table2[[#This Row],[Value of timber provisioning   ]]/Table2[[#This Row],[Geographic Area
(in hectare)]]*100000</f>
        <v>52.868625012049201</v>
      </c>
      <c r="M17" s="131">
        <v>73279.065607038065</v>
      </c>
      <c r="N17" s="131">
        <f>Table2[[#This Row],[Value of output of Industrial wood
(forest and trees outside forest)
(at current prices)      ]]*$N$5/100</f>
        <v>11645.19707469258</v>
      </c>
      <c r="O17" s="131">
        <f>Table2[[#This Row],[Value of timber provisioning    ]]/Table2[[#This Row],[Geographic Area
(in hectare)]]*100000</f>
        <v>52.400138027558896</v>
      </c>
      <c r="P17" s="131">
        <v>77331.008830314153</v>
      </c>
      <c r="Q17" s="131">
        <f>Table2[[#This Row],[Value of output of Industrial wood
(forest and trees outside forest)
(at current prices)          ]]*$Q$5/100</f>
        <v>14253.521127325841</v>
      </c>
      <c r="R17" s="131">
        <f>Table2[[#This Row],[Value of timber provisioning      ]]/Table2[[#This Row],[Geographic Area
(in hectare)]]*100000</f>
        <v>64.136868587113881</v>
      </c>
      <c r="S17" s="131">
        <v>71345.177849196058</v>
      </c>
      <c r="T17" s="131">
        <f>Table2[[#This Row],[Value of output of Industrial wood
(forest and trees outside forest)
(at current prices)           ]]*$T$5/100</f>
        <v>13331.369047194436</v>
      </c>
      <c r="U17" s="131">
        <f>Table2[[#This Row],[Value of timber provisioning          ]]/Table2[[#This Row],[Geographic Area
(in hectare)]]*100000</f>
        <v>59.987441491002521</v>
      </c>
      <c r="V17" s="131">
        <v>135553.21359385023</v>
      </c>
      <c r="W17" s="131">
        <f>Table2[[#This Row],[Value of output of Industrial wood
(forest and trees outside forest)
(at current prices)                     ]]*$W$5/100</f>
        <v>18441.490438211913</v>
      </c>
      <c r="X17" s="131">
        <f>Table2[[#This Row],[Value of timber provisioning       ]]/Table2[[#This Row],[Geographic Area
(in hectare)]]*100000</f>
        <v>82.981562115102477</v>
      </c>
      <c r="Y17" s="134">
        <v>150728.80504939184</v>
      </c>
      <c r="Z17" s="134">
        <f t="shared" si="0"/>
        <v>13935.030218010617</v>
      </c>
      <c r="AA17" s="135">
        <f>Z17/Table2[[#This Row],[Geographic Area
(in hectare)]]*100000</f>
        <v>62.703748348650159</v>
      </c>
      <c r="AB17" s="135">
        <v>149377.59390208381</v>
      </c>
      <c r="AC17" s="135">
        <f t="shared" si="1"/>
        <v>14765.341331269343</v>
      </c>
      <c r="AD17" s="135">
        <f>AC17/Table2[[#This Row],[Geographic Area
(in hectare)]]*100000</f>
        <v>66.439916715875654</v>
      </c>
    </row>
    <row r="18" spans="1:30" x14ac:dyDescent="0.2">
      <c r="A18" s="129">
        <v>11</v>
      </c>
      <c r="B18" s="130" t="s">
        <v>26</v>
      </c>
      <c r="C18" s="131">
        <v>7971600</v>
      </c>
      <c r="D18" s="131">
        <v>196759.3185428803</v>
      </c>
      <c r="E18" s="131">
        <f>Table2[[#This Row],[Value of output of Industrial wood
(forest and trees outside forest)
(at current prices)]]*$E$5/100</f>
        <v>40616.506581797839</v>
      </c>
      <c r="F18" s="131">
        <f>Table2[[#This Row],[Value of timber provisioning]]/Table2[[#This Row],[Geographic Area
(in hectare)]]*100000</f>
        <v>509.51511091622558</v>
      </c>
      <c r="G18" s="131">
        <v>211211.89247185143</v>
      </c>
      <c r="H18" s="131">
        <f>Table2[[#This Row],[Value of output of Industrial wood
(forest and trees outside forest)
(at current prices)  ]]*$H$5/100</f>
        <v>39303.031293746411</v>
      </c>
      <c r="I18" s="131">
        <f>Table2[[#This Row],[Value of timber provisioning ]]/Table2[[#This Row],[Geographic Area
(in hectare)]]*100000</f>
        <v>493.038176699112</v>
      </c>
      <c r="J18" s="131">
        <v>366328.62863641133</v>
      </c>
      <c r="K18" s="131">
        <f>Table2[[#This Row],[Value of output of Industrial wood
(forest and trees outside forest)
(at current prices)       ]]*$K$5/100</f>
        <v>60743.166539841026</v>
      </c>
      <c r="L18" s="131">
        <f>Table2[[#This Row],[Value of timber provisioning   ]]/Table2[[#This Row],[Geographic Area
(in hectare)]]*100000</f>
        <v>761.99466280095623</v>
      </c>
      <c r="M18" s="131">
        <v>1224579.5292685919</v>
      </c>
      <c r="N18" s="131">
        <f>Table2[[#This Row],[Value of output of Industrial wood
(forest and trees outside forest)
(at current prices)      ]]*$N$5/100</f>
        <v>194604.96437603838</v>
      </c>
      <c r="O18" s="131">
        <f>Table2[[#This Row],[Value of timber provisioning    ]]/Table2[[#This Row],[Geographic Area
(in hectare)]]*100000</f>
        <v>2441.2284155757734</v>
      </c>
      <c r="P18" s="131">
        <v>562156.64569805085</v>
      </c>
      <c r="Q18" s="131">
        <f>Table2[[#This Row],[Value of output of Industrial wood
(forest and trees outside forest)
(at current prices)          ]]*$Q$5/100</f>
        <v>103615.76484675021</v>
      </c>
      <c r="R18" s="131">
        <f>Table2[[#This Row],[Value of timber provisioning      ]]/Table2[[#This Row],[Geographic Area
(in hectare)]]*100000</f>
        <v>1299.8113910225077</v>
      </c>
      <c r="S18" s="131">
        <v>659064.32322931127</v>
      </c>
      <c r="T18" s="131">
        <f>Table2[[#This Row],[Value of output of Industrial wood
(forest and trees outside forest)
(at current prices)           ]]*$T$5/100</f>
        <v>123150.99609648524</v>
      </c>
      <c r="U18" s="131">
        <f>Table2[[#This Row],[Value of timber provisioning          ]]/Table2[[#This Row],[Geographic Area
(in hectare)]]*100000</f>
        <v>1544.8717459040247</v>
      </c>
      <c r="V18" s="131">
        <v>726218.64367583499</v>
      </c>
      <c r="W18" s="131">
        <f>Table2[[#This Row],[Value of output of Industrial wood
(forest and trees outside forest)
(at current prices)                     ]]*$W$5/100</f>
        <v>98799.237718748773</v>
      </c>
      <c r="X18" s="131">
        <f>Table2[[#This Row],[Value of timber provisioning       ]]/Table2[[#This Row],[Geographic Area
(in hectare)]]*100000</f>
        <v>1239.3903070744741</v>
      </c>
      <c r="Y18" s="132">
        <v>798378.00224717834</v>
      </c>
      <c r="Z18" s="132">
        <f t="shared" si="0"/>
        <v>73810.852431714855</v>
      </c>
      <c r="AA18" s="133">
        <f>Z18/Table2[[#This Row],[Geographic Area
(in hectare)]]*100000</f>
        <v>925.9226809136793</v>
      </c>
      <c r="AB18" s="133">
        <v>356164.89327968186</v>
      </c>
      <c r="AC18" s="133">
        <f t="shared" si="1"/>
        <v>35205.388452948297</v>
      </c>
      <c r="AD18" s="133">
        <f>AC18/Table2[[#This Row],[Geographic Area
(in hectare)]]*100000</f>
        <v>441.63516048156322</v>
      </c>
    </row>
    <row r="19" spans="1:30" x14ac:dyDescent="0.2">
      <c r="A19" s="129">
        <v>12</v>
      </c>
      <c r="B19" s="130" t="s">
        <v>25</v>
      </c>
      <c r="C19" s="131">
        <v>19179100</v>
      </c>
      <c r="D19" s="131">
        <v>219935.68136789702</v>
      </c>
      <c r="E19" s="131">
        <f>Table2[[#This Row],[Value of output of Industrial wood
(forest and trees outside forest)
(at current prices)]]*$E$5/100</f>
        <v>45400.74196234109</v>
      </c>
      <c r="F19" s="131">
        <f>Table2[[#This Row],[Value of timber provisioning]]/Table2[[#This Row],[Geographic Area
(in hectare)]]*100000</f>
        <v>236.71987717015443</v>
      </c>
      <c r="G19" s="131">
        <v>166535.27998113944</v>
      </c>
      <c r="H19" s="131">
        <f>Table2[[#This Row],[Value of output of Industrial wood
(forest and trees outside forest)
(at current prices)  ]]*$H$5/100</f>
        <v>30989.454447901659</v>
      </c>
      <c r="I19" s="131">
        <f>Table2[[#This Row],[Value of timber provisioning ]]/Table2[[#This Row],[Geographic Area
(in hectare)]]*100000</f>
        <v>161.57929437722134</v>
      </c>
      <c r="J19" s="131">
        <v>200159.82870664055</v>
      </c>
      <c r="K19" s="131">
        <f>Table2[[#This Row],[Value of output of Industrial wood
(forest and trees outside forest)
(at current prices)       ]]*$K$5/100</f>
        <v>33189.712349183937</v>
      </c>
      <c r="L19" s="131">
        <f>Table2[[#This Row],[Value of timber provisioning   ]]/Table2[[#This Row],[Geographic Area
(in hectare)]]*100000</f>
        <v>173.05145887546306</v>
      </c>
      <c r="M19" s="131">
        <v>191243.68662119895</v>
      </c>
      <c r="N19" s="131">
        <f>Table2[[#This Row],[Value of output of Industrial wood
(forest and trees outside forest)
(at current prices)      ]]*$N$5/100</f>
        <v>30391.632337908959</v>
      </c>
      <c r="O19" s="131">
        <f>Table2[[#This Row],[Value of timber provisioning    ]]/Table2[[#This Row],[Geographic Area
(in hectare)]]*100000</f>
        <v>158.46224451569134</v>
      </c>
      <c r="P19" s="131">
        <v>392260.3023080632</v>
      </c>
      <c r="Q19" s="131">
        <f>Table2[[#This Row],[Value of output of Industrial wood
(forest and trees outside forest)
(at current prices)          ]]*$Q$5/100</f>
        <v>72300.757366655016</v>
      </c>
      <c r="R19" s="131">
        <f>Table2[[#This Row],[Value of timber provisioning      ]]/Table2[[#This Row],[Geographic Area
(in hectare)]]*100000</f>
        <v>376.97679957169532</v>
      </c>
      <c r="S19" s="131">
        <v>536688.90696939547</v>
      </c>
      <c r="T19" s="131">
        <f>Table2[[#This Row],[Value of output of Industrial wood
(forest and trees outside forest)
(at current prices)           ]]*$T$5/100</f>
        <v>100284.25323247036</v>
      </c>
      <c r="U19" s="131">
        <f>Table2[[#This Row],[Value of timber provisioning          ]]/Table2[[#This Row],[Geographic Area
(in hectare)]]*100000</f>
        <v>522.88299885015658</v>
      </c>
      <c r="V19" s="131">
        <v>412353.78919593076</v>
      </c>
      <c r="W19" s="131">
        <f>Table2[[#This Row],[Value of output of Industrial wood
(forest and trees outside forest)
(at current prices)                     ]]*$W$5/100</f>
        <v>56099.138183487557</v>
      </c>
      <c r="X19" s="131">
        <f>Table2[[#This Row],[Value of timber provisioning       ]]/Table2[[#This Row],[Geographic Area
(in hectare)]]*100000</f>
        <v>292.50141134614012</v>
      </c>
      <c r="Y19" s="134">
        <v>575234.48544515681</v>
      </c>
      <c r="Z19" s="134">
        <f t="shared" si="0"/>
        <v>53181.008994885487</v>
      </c>
      <c r="AA19" s="135">
        <f>Z19/Table2[[#This Row],[Geographic Area
(in hectare)]]*100000</f>
        <v>277.2862594954168</v>
      </c>
      <c r="AB19" s="135">
        <v>605866.85534560226</v>
      </c>
      <c r="AC19" s="135">
        <f t="shared" si="1"/>
        <v>59887.367889621702</v>
      </c>
      <c r="AD19" s="135">
        <f>AC19/Table2[[#This Row],[Geographic Area
(in hectare)]]*100000</f>
        <v>312.25327512564041</v>
      </c>
    </row>
    <row r="20" spans="1:30" x14ac:dyDescent="0.2">
      <c r="A20" s="129">
        <v>13</v>
      </c>
      <c r="B20" s="130" t="s">
        <v>24</v>
      </c>
      <c r="C20" s="131">
        <v>3885200</v>
      </c>
      <c r="D20" s="131">
        <v>181563.2496516793</v>
      </c>
      <c r="E20" s="131">
        <f>Table2[[#This Row],[Value of output of Industrial wood
(forest and trees outside forest)
(at current prices)]]*$E$5/100</f>
        <v>37479.62220596378</v>
      </c>
      <c r="F20" s="131">
        <f>Table2[[#This Row],[Value of timber provisioning]]/Table2[[#This Row],[Geographic Area
(in hectare)]]*100000</f>
        <v>964.6767786977191</v>
      </c>
      <c r="G20" s="131">
        <v>156439.21666665122</v>
      </c>
      <c r="H20" s="131">
        <f>Table2[[#This Row],[Value of output of Industrial wood
(forest and trees outside forest)
(at current prices)  ]]*$H$5/100</f>
        <v>29110.744457904962</v>
      </c>
      <c r="I20" s="131">
        <f>Table2[[#This Row],[Value of timber provisioning ]]/Table2[[#This Row],[Geographic Area
(in hectare)]]*100000</f>
        <v>749.27273905860602</v>
      </c>
      <c r="J20" s="131">
        <v>198452.7020765433</v>
      </c>
      <c r="K20" s="131">
        <f>Table2[[#This Row],[Value of output of Industrial wood
(forest and trees outside forest)
(at current prices)       ]]*$K$5/100</f>
        <v>32906.643352958927</v>
      </c>
      <c r="L20" s="131">
        <f>Table2[[#This Row],[Value of timber provisioning   ]]/Table2[[#This Row],[Geographic Area
(in hectare)]]*100000</f>
        <v>846.97424464529308</v>
      </c>
      <c r="M20" s="131">
        <v>391891.72976962395</v>
      </c>
      <c r="N20" s="131">
        <f>Table2[[#This Row],[Value of output of Industrial wood
(forest and trees outside forest)
(at current prices)      ]]*$N$5/100</f>
        <v>62277.764970178941</v>
      </c>
      <c r="O20" s="131">
        <f>Table2[[#This Row],[Value of timber provisioning    ]]/Table2[[#This Row],[Geographic Area
(in hectare)]]*100000</f>
        <v>1602.9487534793302</v>
      </c>
      <c r="P20" s="131">
        <v>830174.41876798775</v>
      </c>
      <c r="Q20" s="131">
        <f>Table2[[#This Row],[Value of output of Industrial wood
(forest and trees outside forest)
(at current prices)          ]]*$Q$5/100</f>
        <v>153016.34876171954</v>
      </c>
      <c r="R20" s="131">
        <f>Table2[[#This Row],[Value of timber provisioning      ]]/Table2[[#This Row],[Geographic Area
(in hectare)]]*100000</f>
        <v>3938.44200457427</v>
      </c>
      <c r="S20" s="131">
        <v>802877.41925267258</v>
      </c>
      <c r="T20" s="131">
        <f>Table2[[#This Row],[Value of output of Industrial wood
(forest and trees outside forest)
(at current prices)           ]]*$T$5/100</f>
        <v>150023.52644407965</v>
      </c>
      <c r="U20" s="131">
        <f>Table2[[#This Row],[Value of timber provisioning          ]]/Table2[[#This Row],[Geographic Area
(in hectare)]]*100000</f>
        <v>3861.410646661167</v>
      </c>
      <c r="V20" s="131">
        <v>683834.91892049601</v>
      </c>
      <c r="W20" s="131">
        <f>Table2[[#This Row],[Value of output of Industrial wood
(forest and trees outside forest)
(at current prices)                     ]]*$W$5/100</f>
        <v>93033.095890836776</v>
      </c>
      <c r="X20" s="131">
        <f>Table2[[#This Row],[Value of timber provisioning       ]]/Table2[[#This Row],[Geographic Area
(in hectare)]]*100000</f>
        <v>2394.5510112950883</v>
      </c>
      <c r="Y20" s="132">
        <v>1050927.4587890545</v>
      </c>
      <c r="Z20" s="132">
        <f t="shared" si="0"/>
        <v>97159.304688733551</v>
      </c>
      <c r="AA20" s="133">
        <f>Z20/Table2[[#This Row],[Geographic Area
(in hectare)]]*100000</f>
        <v>2500.754264612724</v>
      </c>
      <c r="AB20" s="133">
        <v>1185907.3827891592</v>
      </c>
      <c r="AC20" s="133">
        <f t="shared" si="1"/>
        <v>117221.91285014371</v>
      </c>
      <c r="AD20" s="133">
        <f>AC20/Table2[[#This Row],[Geographic Area
(in hectare)]]*100000</f>
        <v>3017.1397315490503</v>
      </c>
    </row>
    <row r="21" spans="1:30" x14ac:dyDescent="0.2">
      <c r="A21" s="129">
        <v>14</v>
      </c>
      <c r="B21" s="130" t="s">
        <v>23</v>
      </c>
      <c r="C21" s="131">
        <v>30825200</v>
      </c>
      <c r="D21" s="131">
        <v>540281.50856093771</v>
      </c>
      <c r="E21" s="131">
        <f>Table2[[#This Row],[Value of output of Industrial wood
(forest and trees outside forest)
(at current prices)]]*$E$5/100</f>
        <v>111528.88519334143</v>
      </c>
      <c r="F21" s="131">
        <f>Table2[[#This Row],[Value of timber provisioning]]/Table2[[#This Row],[Geographic Area
(in hectare)]]*100000</f>
        <v>361.81074313659417</v>
      </c>
      <c r="G21" s="131">
        <v>562280.88387774746</v>
      </c>
      <c r="H21" s="131">
        <f>Table2[[#This Row],[Value of output of Industrial wood
(forest and trees outside forest)
(at current prices)  ]]*$H$5/100</f>
        <v>104631.14986703562</v>
      </c>
      <c r="I21" s="131">
        <f>Table2[[#This Row],[Value of timber provisioning ]]/Table2[[#This Row],[Geographic Area
(in hectare)]]*100000</f>
        <v>339.43380697298193</v>
      </c>
      <c r="J21" s="131">
        <v>739911.32080399874</v>
      </c>
      <c r="K21" s="131">
        <f>Table2[[#This Row],[Value of output of Industrial wood
(forest and trees outside forest)
(at current prices)       ]]*$K$5/100</f>
        <v>122689.17324755261</v>
      </c>
      <c r="L21" s="131">
        <f>Table2[[#This Row],[Value of timber provisioning   ]]/Table2[[#This Row],[Geographic Area
(in hectare)]]*100000</f>
        <v>398.01582227382983</v>
      </c>
      <c r="M21" s="131">
        <v>819285.81498987484</v>
      </c>
      <c r="N21" s="131">
        <f>Table2[[#This Row],[Value of output of Industrial wood
(forest and trees outside forest)
(at current prices)      ]]*$N$5/100</f>
        <v>130197.41309502831</v>
      </c>
      <c r="O21" s="131">
        <f>Table2[[#This Row],[Value of timber provisioning    ]]/Table2[[#This Row],[Geographic Area
(in hectare)]]*100000</f>
        <v>422.3732955342652</v>
      </c>
      <c r="P21" s="131">
        <v>882349.5173327066</v>
      </c>
      <c r="Q21" s="131">
        <f>Table2[[#This Row],[Value of output of Industrial wood
(forest and trees outside forest)
(at current prices)          ]]*$Q$5/100</f>
        <v>162633.17493483162</v>
      </c>
      <c r="R21" s="131">
        <f>Table2[[#This Row],[Value of timber provisioning      ]]/Table2[[#This Row],[Geographic Area
(in hectare)]]*100000</f>
        <v>527.59811756235683</v>
      </c>
      <c r="S21" s="131">
        <v>902452.70193030976</v>
      </c>
      <c r="T21" s="131">
        <f>Table2[[#This Row],[Value of output of Industrial wood
(forest and trees outside forest)
(at current prices)           ]]*$T$5/100</f>
        <v>168629.89734920516</v>
      </c>
      <c r="U21" s="131">
        <f>Table2[[#This Row],[Value of timber provisioning          ]]/Table2[[#This Row],[Geographic Area
(in hectare)]]*100000</f>
        <v>547.05207865384546</v>
      </c>
      <c r="V21" s="131">
        <v>932613.332090599</v>
      </c>
      <c r="W21" s="131">
        <f>Table2[[#This Row],[Value of output of Industrial wood
(forest and trees outside forest)
(at current prices)                     ]]*$W$5/100</f>
        <v>126878.4368169196</v>
      </c>
      <c r="X21" s="131">
        <f>Table2[[#This Row],[Value of timber provisioning       ]]/Table2[[#This Row],[Geographic Area
(in hectare)]]*100000</f>
        <v>411.60620796270456</v>
      </c>
      <c r="Y21" s="134">
        <v>1120755.0087404929</v>
      </c>
      <c r="Z21" s="134">
        <f t="shared" si="0"/>
        <v>103614.93218676939</v>
      </c>
      <c r="AA21" s="135">
        <f>Z21/Table2[[#This Row],[Geographic Area
(in hectare)]]*100000</f>
        <v>336.13709622896005</v>
      </c>
      <c r="AB21" s="135">
        <v>1134800.9084542594</v>
      </c>
      <c r="AC21" s="135">
        <f t="shared" si="1"/>
        <v>112170.25471266432</v>
      </c>
      <c r="AD21" s="135">
        <f>AC21/Table2[[#This Row],[Geographic Area
(in hectare)]]*100000</f>
        <v>363.89140934256494</v>
      </c>
    </row>
    <row r="22" spans="1:30" x14ac:dyDescent="0.2">
      <c r="A22" s="129">
        <v>15</v>
      </c>
      <c r="B22" s="130" t="s">
        <v>22</v>
      </c>
      <c r="C22" s="131">
        <v>30771300</v>
      </c>
      <c r="D22" s="131">
        <v>850117.12032320339</v>
      </c>
      <c r="E22" s="131">
        <f>Table2[[#This Row],[Value of output of Industrial wood
(forest and trees outside forest)
(at current prices)]]*$E$5/100</f>
        <v>175487.4324052991</v>
      </c>
      <c r="F22" s="131">
        <f>Table2[[#This Row],[Value of timber provisioning]]/Table2[[#This Row],[Geographic Area
(in hectare)]]*100000</f>
        <v>570.29580292447542</v>
      </c>
      <c r="G22" s="131">
        <v>897247.80940712127</v>
      </c>
      <c r="H22" s="131">
        <f>Table2[[#This Row],[Value of output of Industrial wood
(forest and trees outside forest)
(at current prices)  ]]*$H$5/100</f>
        <v>166962.94095311547</v>
      </c>
      <c r="I22" s="131">
        <f>Table2[[#This Row],[Value of timber provisioning ]]/Table2[[#This Row],[Geographic Area
(in hectare)]]*100000</f>
        <v>542.59306871375429</v>
      </c>
      <c r="J22" s="131">
        <v>1070990.5946043134</v>
      </c>
      <c r="K22" s="131">
        <f>Table2[[#This Row],[Value of output of Industrial wood
(forest and trees outside forest)
(at current prices)       ]]*$K$5/100</f>
        <v>177587.43097095462</v>
      </c>
      <c r="L22" s="131">
        <f>Table2[[#This Row],[Value of timber provisioning   ]]/Table2[[#This Row],[Geographic Area
(in hectare)]]*100000</f>
        <v>577.1203393127837</v>
      </c>
      <c r="M22" s="131">
        <v>1158487.1781190541</v>
      </c>
      <c r="N22" s="131">
        <f>Table2[[#This Row],[Value of output of Industrial wood
(forest and trees outside forest)
(at current prices)      ]]*$N$5/100</f>
        <v>184101.84936098789</v>
      </c>
      <c r="O22" s="131">
        <f>Table2[[#This Row],[Value of timber provisioning    ]]/Table2[[#This Row],[Geographic Area
(in hectare)]]*100000</f>
        <v>598.2907753685671</v>
      </c>
      <c r="P22" s="131">
        <v>1114193.3456717008</v>
      </c>
      <c r="Q22" s="131">
        <f>Table2[[#This Row],[Value of output of Industrial wood
(forest and trees outside forest)
(at current prices)          ]]*$Q$5/100</f>
        <v>205366.23836506769</v>
      </c>
      <c r="R22" s="131">
        <f>Table2[[#This Row],[Value of timber provisioning      ]]/Table2[[#This Row],[Geographic Area
(in hectare)]]*100000</f>
        <v>667.39539234633469</v>
      </c>
      <c r="S22" s="131">
        <v>1476420.84122476</v>
      </c>
      <c r="T22" s="131">
        <f>Table2[[#This Row],[Value of output of Industrial wood
(forest and trees outside forest)
(at current prices)           ]]*$T$5/100</f>
        <v>275880.04819246981</v>
      </c>
      <c r="U22" s="131">
        <f>Table2[[#This Row],[Value of timber provisioning          ]]/Table2[[#This Row],[Geographic Area
(in hectare)]]*100000</f>
        <v>896.54986364719662</v>
      </c>
      <c r="V22" s="131">
        <v>2339025.2921234616</v>
      </c>
      <c r="W22" s="131">
        <f>Table2[[#This Row],[Value of output of Industrial wood
(forest and trees outside forest)
(at current prices)                     ]]*$W$5/100</f>
        <v>318215.34448215837</v>
      </c>
      <c r="X22" s="131">
        <f>Table2[[#This Row],[Value of timber provisioning       ]]/Table2[[#This Row],[Geographic Area
(in hectare)]]*100000</f>
        <v>1034.1303243027053</v>
      </c>
      <c r="Y22" s="132">
        <v>3064740.2077447455</v>
      </c>
      <c r="Z22" s="132">
        <f t="shared" si="0"/>
        <v>283338.3266806936</v>
      </c>
      <c r="AA22" s="133">
        <f>Z22/Table2[[#This Row],[Geographic Area
(in hectare)]]*100000</f>
        <v>920.78763874354865</v>
      </c>
      <c r="AB22" s="133">
        <v>3120030.3898282521</v>
      </c>
      <c r="AC22" s="133">
        <f t="shared" si="1"/>
        <v>308401.76539424655</v>
      </c>
      <c r="AD22" s="133">
        <f>AC22/Table2[[#This Row],[Geographic Area
(in hectare)]]*100000</f>
        <v>1002.2383370031378</v>
      </c>
    </row>
    <row r="23" spans="1:30" x14ac:dyDescent="0.2">
      <c r="A23" s="129">
        <v>16</v>
      </c>
      <c r="B23" s="130" t="s">
        <v>21</v>
      </c>
      <c r="C23" s="131">
        <v>2232700</v>
      </c>
      <c r="D23" s="131">
        <v>37987.333445001481</v>
      </c>
      <c r="E23" s="131">
        <f>Table2[[#This Row],[Value of output of Industrial wood
(forest and trees outside forest)
(at current prices)]]*$E$5/100</f>
        <v>7841.6249371060949</v>
      </c>
      <c r="F23" s="131">
        <f>Table2[[#This Row],[Value of timber provisioning]]/Table2[[#This Row],[Geographic Area
(in hectare)]]*100000</f>
        <v>351.21713338585994</v>
      </c>
      <c r="G23" s="131">
        <v>38850.023068985705</v>
      </c>
      <c r="H23" s="131">
        <f>Table2[[#This Row],[Value of output of Industrial wood
(forest and trees outside forest)
(at current prices)  ]]*$H$5/100</f>
        <v>7229.3451593717</v>
      </c>
      <c r="I23" s="131">
        <f>Table2[[#This Row],[Value of timber provisioning ]]/Table2[[#This Row],[Geographic Area
(in hectare)]]*100000</f>
        <v>323.79384419634073</v>
      </c>
      <c r="J23" s="131">
        <v>36288.818358827608</v>
      </c>
      <c r="K23" s="131">
        <f>Table2[[#This Row],[Value of output of Industrial wood
(forest and trees outside forest)
(at current prices)       ]]*$K$5/100</f>
        <v>6017.26855285481</v>
      </c>
      <c r="L23" s="131">
        <f>Table2[[#This Row],[Value of timber provisioning   ]]/Table2[[#This Row],[Geographic Area
(in hectare)]]*100000</f>
        <v>269.50636237984548</v>
      </c>
      <c r="M23" s="131">
        <v>36989.237064192945</v>
      </c>
      <c r="N23" s="131">
        <f>Table2[[#This Row],[Value of output of Industrial wood
(forest and trees outside forest)
(at current prices)      ]]*$N$5/100</f>
        <v>5878.1720493673847</v>
      </c>
      <c r="O23" s="131">
        <f>Table2[[#This Row],[Value of timber provisioning    ]]/Table2[[#This Row],[Geographic Area
(in hectare)]]*100000</f>
        <v>263.27639402371051</v>
      </c>
      <c r="P23" s="131">
        <v>34661.875514416941</v>
      </c>
      <c r="Q23" s="131">
        <f>Table2[[#This Row],[Value of output of Industrial wood
(forest and trees outside forest)
(at current prices)          ]]*$Q$5/100</f>
        <v>6388.8184368779175</v>
      </c>
      <c r="R23" s="131">
        <f>Table2[[#This Row],[Value of timber provisioning      ]]/Table2[[#This Row],[Geographic Area
(in hectare)]]*100000</f>
        <v>286.14764352030807</v>
      </c>
      <c r="S23" s="131">
        <v>49893.476817362745</v>
      </c>
      <c r="T23" s="131">
        <f>Table2[[#This Row],[Value of output of Industrial wood
(forest and trees outside forest)
(at current prices)           ]]*$T$5/100</f>
        <v>9322.9615869182107</v>
      </c>
      <c r="U23" s="131">
        <f>Table2[[#This Row],[Value of timber provisioning          ]]/Table2[[#This Row],[Geographic Area
(in hectare)]]*100000</f>
        <v>417.56445500596635</v>
      </c>
      <c r="V23" s="131">
        <v>64371.00376287134</v>
      </c>
      <c r="W23" s="131">
        <f>Table2[[#This Row],[Value of output of Industrial wood
(forest and trees outside forest)
(at current prices)                     ]]*$W$5/100</f>
        <v>8757.426097974494</v>
      </c>
      <c r="X23" s="131">
        <f>Table2[[#This Row],[Value of timber provisioning       ]]/Table2[[#This Row],[Geographic Area
(in hectare)]]*100000</f>
        <v>392.23478738632576</v>
      </c>
      <c r="Y23" s="134">
        <v>55654.248098329204</v>
      </c>
      <c r="Z23" s="134">
        <f t="shared" si="0"/>
        <v>5145.2914309029511</v>
      </c>
      <c r="AA23" s="135">
        <f>Z23/Table2[[#This Row],[Geographic Area
(in hectare)]]*100000</f>
        <v>230.45153540121606</v>
      </c>
      <c r="AB23" s="135">
        <v>47220.634973524066</v>
      </c>
      <c r="AC23" s="135">
        <f t="shared" si="1"/>
        <v>4667.5594046613651</v>
      </c>
      <c r="AD23" s="135">
        <f>AC23/Table2[[#This Row],[Geographic Area
(in hectare)]]*100000</f>
        <v>209.05448133028912</v>
      </c>
    </row>
    <row r="24" spans="1:30" x14ac:dyDescent="0.2">
      <c r="A24" s="129">
        <v>17</v>
      </c>
      <c r="B24" s="130" t="s">
        <v>20</v>
      </c>
      <c r="C24" s="131">
        <v>2242900</v>
      </c>
      <c r="D24" s="131">
        <v>45209.04723118843</v>
      </c>
      <c r="E24" s="131">
        <f>Table2[[#This Row],[Value of output of Industrial wood
(forest and trees outside forest)
(at current prices)]]*$E$5/100</f>
        <v>9332.3842449789681</v>
      </c>
      <c r="F24" s="131">
        <f>Table2[[#This Row],[Value of timber provisioning]]/Table2[[#This Row],[Geographic Area
(in hectare)]]*100000</f>
        <v>416.08561438222694</v>
      </c>
      <c r="G24" s="131">
        <v>40746.816294066579</v>
      </c>
      <c r="H24" s="131">
        <f>Table2[[#This Row],[Value of output of Industrial wood
(forest and trees outside forest)
(at current prices)  ]]*$H$5/100</f>
        <v>7582.3069297088277</v>
      </c>
      <c r="I24" s="131">
        <f>Table2[[#This Row],[Value of timber provisioning ]]/Table2[[#This Row],[Geographic Area
(in hectare)]]*100000</f>
        <v>338.0581804676458</v>
      </c>
      <c r="J24" s="131">
        <v>93836.044818064169</v>
      </c>
      <c r="K24" s="131">
        <f>Table2[[#This Row],[Value of output of Industrial wood
(forest and trees outside forest)
(at current prices)       ]]*$K$5/100</f>
        <v>15559.522385789083</v>
      </c>
      <c r="L24" s="131">
        <f>Table2[[#This Row],[Value of timber provisioning   ]]/Table2[[#This Row],[Geographic Area
(in hectare)]]*100000</f>
        <v>693.72341102095879</v>
      </c>
      <c r="M24" s="131">
        <v>91172.426728803199</v>
      </c>
      <c r="N24" s="131">
        <f>Table2[[#This Row],[Value of output of Industrial wood
(forest and trees outside forest)
(at current prices)      ]]*$N$5/100</f>
        <v>14488.73383195691</v>
      </c>
      <c r="O24" s="131">
        <f>Table2[[#This Row],[Value of timber provisioning    ]]/Table2[[#This Row],[Geographic Area
(in hectare)]]*100000</f>
        <v>645.98215845364973</v>
      </c>
      <c r="P24" s="131">
        <v>96542.323888627492</v>
      </c>
      <c r="Q24" s="131">
        <f>Table2[[#This Row],[Value of output of Industrial wood
(forest and trees outside forest)
(at current prices)          ]]*$Q$5/100</f>
        <v>17794.518318610895</v>
      </c>
      <c r="R24" s="131">
        <f>Table2[[#This Row],[Value of timber provisioning      ]]/Table2[[#This Row],[Geographic Area
(in hectare)]]*100000</f>
        <v>793.3710071162734</v>
      </c>
      <c r="S24" s="131">
        <v>125836.42954102055</v>
      </c>
      <c r="T24" s="131">
        <f>Table2[[#This Row],[Value of output of Industrial wood
(forest and trees outside forest)
(at current prices)           ]]*$T$5/100</f>
        <v>23513.458545699432</v>
      </c>
      <c r="U24" s="131">
        <f>Table2[[#This Row],[Value of timber provisioning          ]]/Table2[[#This Row],[Geographic Area
(in hectare)]]*100000</f>
        <v>1048.3507310044777</v>
      </c>
      <c r="V24" s="131">
        <v>123934.89951455061</v>
      </c>
      <c r="W24" s="131">
        <f>Table2[[#This Row],[Value of output of Industrial wood
(forest and trees outside forest)
(at current prices)                     ]]*$W$5/100</f>
        <v>16860.863743196642</v>
      </c>
      <c r="X24" s="131">
        <f>Table2[[#This Row],[Value of timber provisioning       ]]/Table2[[#This Row],[Geographic Area
(in hectare)]]*100000</f>
        <v>751.74389153313314</v>
      </c>
      <c r="Y24" s="132">
        <v>159010.167697614</v>
      </c>
      <c r="Z24" s="132">
        <f t="shared" si="0"/>
        <v>14700.650556548197</v>
      </c>
      <c r="AA24" s="133">
        <f>Z24/Table2[[#This Row],[Geographic Area
(in hectare)]]*100000</f>
        <v>655.43049429525149</v>
      </c>
      <c r="AB24" s="133">
        <v>135407.21989097391</v>
      </c>
      <c r="AC24" s="133">
        <f t="shared" si="1"/>
        <v>13384.429138141197</v>
      </c>
      <c r="AD24" s="133">
        <f>AC24/Table2[[#This Row],[Geographic Area
(in hectare)]]*100000</f>
        <v>596.74658424990844</v>
      </c>
    </row>
    <row r="25" spans="1:30" x14ac:dyDescent="0.2">
      <c r="A25" s="129">
        <v>18</v>
      </c>
      <c r="B25" s="130" t="s">
        <v>19</v>
      </c>
      <c r="C25" s="131">
        <v>2108100</v>
      </c>
      <c r="D25" s="131">
        <v>33639.148865850002</v>
      </c>
      <c r="E25" s="131">
        <f>Table2[[#This Row],[Value of output of Industrial wood
(forest and trees outside forest)
(at current prices)]]*$E$5/100</f>
        <v>6944.0406758580602</v>
      </c>
      <c r="F25" s="131">
        <f>Table2[[#This Row],[Value of timber provisioning]]/Table2[[#This Row],[Geographic Area
(in hectare)]]*100000</f>
        <v>329.39806820634976</v>
      </c>
      <c r="G25" s="131">
        <v>36181.019532382663</v>
      </c>
      <c r="H25" s="131">
        <f>Table2[[#This Row],[Value of output of Industrial wood
(forest and trees outside forest)
(at current prices)  ]]*$H$5/100</f>
        <v>6732.6878533148956</v>
      </c>
      <c r="I25" s="131">
        <f>Table2[[#This Row],[Value of timber provisioning ]]/Table2[[#This Row],[Geographic Area
(in hectare)]]*100000</f>
        <v>319.37231883283027</v>
      </c>
      <c r="J25" s="131">
        <v>46001.254359892941</v>
      </c>
      <c r="K25" s="131">
        <f>Table2[[#This Row],[Value of output of Industrial wood
(forest and trees outside forest)
(at current prices)       ]]*$K$5/100</f>
        <v>7627.7463353756248</v>
      </c>
      <c r="L25" s="131">
        <f>Table2[[#This Row],[Value of timber provisioning   ]]/Table2[[#This Row],[Geographic Area
(in hectare)]]*100000</f>
        <v>361.83038448724562</v>
      </c>
      <c r="M25" s="131">
        <v>282739.37798837322</v>
      </c>
      <c r="N25" s="131">
        <f>Table2[[#This Row],[Value of output of Industrial wood
(forest and trees outside forest)
(at current prices)      ]]*$N$5/100</f>
        <v>44931.738009693872</v>
      </c>
      <c r="O25" s="131">
        <f>Table2[[#This Row],[Value of timber provisioning    ]]/Table2[[#This Row],[Geographic Area
(in hectare)]]*100000</f>
        <v>2131.3855134810433</v>
      </c>
      <c r="P25" s="131">
        <v>308296.41227206658</v>
      </c>
      <c r="Q25" s="131">
        <f>Table2[[#This Row],[Value of output of Industrial wood
(forest and trees outside forest)
(at current prices)          ]]*$Q$5/100</f>
        <v>56824.674761983275</v>
      </c>
      <c r="R25" s="131">
        <f>Table2[[#This Row],[Value of timber provisioning      ]]/Table2[[#This Row],[Geographic Area
(in hectare)]]*100000</f>
        <v>2695.5398112984808</v>
      </c>
      <c r="S25" s="131">
        <v>268185.68949300004</v>
      </c>
      <c r="T25" s="131">
        <f>Table2[[#This Row],[Value of output of Industrial wood
(forest and trees outside forest)
(at current prices)           ]]*$T$5/100</f>
        <v>50112.460401523356</v>
      </c>
      <c r="U25" s="131">
        <f>Table2[[#This Row],[Value of timber provisioning          ]]/Table2[[#This Row],[Geographic Area
(in hectare)]]*100000</f>
        <v>2377.1386747081901</v>
      </c>
      <c r="V25" s="131">
        <v>270768.94639471592</v>
      </c>
      <c r="W25" s="131">
        <f>Table2[[#This Row],[Value of output of Industrial wood
(forest and trees outside forest)
(at current prices)                     ]]*$W$5/100</f>
        <v>36837.067919792993</v>
      </c>
      <c r="X25" s="131">
        <f>Table2[[#This Row],[Value of timber provisioning       ]]/Table2[[#This Row],[Geographic Area
(in hectare)]]*100000</f>
        <v>1747.406096475167</v>
      </c>
      <c r="Y25" s="134">
        <v>284602.72149229149</v>
      </c>
      <c r="Z25" s="134">
        <f t="shared" si="0"/>
        <v>26311.808965934237</v>
      </c>
      <c r="AA25" s="135">
        <f>Z25/Table2[[#This Row],[Geographic Area
(in hectare)]]*100000</f>
        <v>1248.1290719574138</v>
      </c>
      <c r="AB25" s="135">
        <v>300381.46684054699</v>
      </c>
      <c r="AC25" s="135">
        <f t="shared" si="1"/>
        <v>29691.433444799706</v>
      </c>
      <c r="AD25" s="135">
        <f>AC25/Table2[[#This Row],[Geographic Area
(in hectare)]]*100000</f>
        <v>1408.4452087092504</v>
      </c>
    </row>
    <row r="26" spans="1:30" x14ac:dyDescent="0.2">
      <c r="A26" s="129">
        <v>19</v>
      </c>
      <c r="B26" s="130" t="s">
        <v>18</v>
      </c>
      <c r="C26" s="131">
        <v>1657900</v>
      </c>
      <c r="D26" s="131">
        <v>79111.361235025906</v>
      </c>
      <c r="E26" s="131">
        <f>Table2[[#This Row],[Value of output of Industrial wood
(forest and trees outside forest)
(at current prices)]]*$E$5/100</f>
        <v>16330.749405381524</v>
      </c>
      <c r="F26" s="131">
        <f>Table2[[#This Row],[Value of timber provisioning]]/Table2[[#This Row],[Geographic Area
(in hectare)]]*100000</f>
        <v>985.02620214618025</v>
      </c>
      <c r="G26" s="131">
        <v>81308.234512375842</v>
      </c>
      <c r="H26" s="131">
        <f>Table2[[#This Row],[Value of output of Industrial wood
(forest and trees outside forest)
(at current prices)  ]]*$H$5/100</f>
        <v>15130.114351421147</v>
      </c>
      <c r="I26" s="131">
        <f>Table2[[#This Row],[Value of timber provisioning ]]/Table2[[#This Row],[Geographic Area
(in hectare)]]*100000</f>
        <v>912.60717482484745</v>
      </c>
      <c r="J26" s="131">
        <v>92422.900544818025</v>
      </c>
      <c r="K26" s="131">
        <f>Table2[[#This Row],[Value of output of Industrial wood
(forest and trees outside forest)
(at current prices)       ]]*$K$5/100</f>
        <v>15325.200383017604</v>
      </c>
      <c r="L26" s="131">
        <f>Table2[[#This Row],[Value of timber provisioning   ]]/Table2[[#This Row],[Geographic Area
(in hectare)]]*100000</f>
        <v>924.37423143842227</v>
      </c>
      <c r="M26" s="131">
        <v>103463.50606047591</v>
      </c>
      <c r="N26" s="131">
        <f>Table2[[#This Row],[Value of output of Industrial wood
(forest and trees outside forest)
(at current prices)      ]]*$N$5/100</f>
        <v>16441.979822367881</v>
      </c>
      <c r="O26" s="131">
        <f>Table2[[#This Row],[Value of timber provisioning    ]]/Table2[[#This Row],[Geographic Area
(in hectare)]]*100000</f>
        <v>991.73531711007195</v>
      </c>
      <c r="P26" s="131">
        <v>106497.8865596813</v>
      </c>
      <c r="Q26" s="131">
        <f>Table2[[#This Row],[Value of output of Industrial wood
(forest and trees outside forest)
(at current prices)          ]]*$Q$5/100</f>
        <v>19629.510839885956</v>
      </c>
      <c r="R26" s="131">
        <f>Table2[[#This Row],[Value of timber provisioning      ]]/Table2[[#This Row],[Geographic Area
(in hectare)]]*100000</f>
        <v>1183.9984824106373</v>
      </c>
      <c r="S26" s="131">
        <v>140521.14193131399</v>
      </c>
      <c r="T26" s="131">
        <f>Table2[[#This Row],[Value of output of Industrial wood
(forest and trees outside forest)
(at current prices)           ]]*$T$5/100</f>
        <v>26257.404613655261</v>
      </c>
      <c r="U26" s="131">
        <f>Table2[[#This Row],[Value of timber provisioning          ]]/Table2[[#This Row],[Geographic Area
(in hectare)]]*100000</f>
        <v>1583.7749329667206</v>
      </c>
      <c r="V26" s="131">
        <v>169701.87359628172</v>
      </c>
      <c r="W26" s="131">
        <f>Table2[[#This Row],[Value of output of Industrial wood
(forest and trees outside forest)
(at current prices)                     ]]*$W$5/100</f>
        <v>23087.283556768867</v>
      </c>
      <c r="X26" s="131">
        <f>Table2[[#This Row],[Value of timber provisioning       ]]/Table2[[#This Row],[Geographic Area
(in hectare)]]*100000</f>
        <v>1392.5618889419668</v>
      </c>
      <c r="Y26" s="132">
        <v>261610.22146811351</v>
      </c>
      <c r="Z26" s="132">
        <f t="shared" si="0"/>
        <v>24186.129123122912</v>
      </c>
      <c r="AA26" s="133">
        <f>Z26/Table2[[#This Row],[Geographic Area
(in hectare)]]*100000</f>
        <v>1458.8412523748664</v>
      </c>
      <c r="AB26" s="133">
        <v>273465.63926889602</v>
      </c>
      <c r="AC26" s="133">
        <f t="shared" si="1"/>
        <v>27030.918096229263</v>
      </c>
      <c r="AD26" s="133">
        <f>AC26/Table2[[#This Row],[Geographic Area
(in hectare)]]*100000</f>
        <v>1630.4311536419123</v>
      </c>
    </row>
    <row r="27" spans="1:30" x14ac:dyDescent="0.2">
      <c r="A27" s="129">
        <v>20</v>
      </c>
      <c r="B27" s="130" t="s">
        <v>17</v>
      </c>
      <c r="C27" s="131">
        <v>15570700</v>
      </c>
      <c r="D27" s="131">
        <v>156152.32727925139</v>
      </c>
      <c r="E27" s="131">
        <f>Table2[[#This Row],[Value of output of Industrial wood
(forest and trees outside forest)
(at current prices)]]*$E$5/100</f>
        <v>32234.11259842596</v>
      </c>
      <c r="F27" s="131">
        <f>Table2[[#This Row],[Value of timber provisioning]]/Table2[[#This Row],[Geographic Area
(in hectare)]]*100000</f>
        <v>207.01774871024398</v>
      </c>
      <c r="G27" s="131">
        <v>180401.4885492303</v>
      </c>
      <c r="H27" s="131">
        <f>Table2[[#This Row],[Value of output of Industrial wood
(forest and trees outside forest)
(at current prices)  ]]*$H$5/100</f>
        <v>33569.72596054824</v>
      </c>
      <c r="I27" s="131">
        <f>Table2[[#This Row],[Value of timber provisioning ]]/Table2[[#This Row],[Geographic Area
(in hectare)]]*100000</f>
        <v>215.59548357201822</v>
      </c>
      <c r="J27" s="131">
        <v>303887.98045319022</v>
      </c>
      <c r="K27" s="131">
        <f>Table2[[#This Row],[Value of output of Industrial wood
(forest and trees outside forest)
(at current prices)       ]]*$K$5/100</f>
        <v>50389.504841143986</v>
      </c>
      <c r="L27" s="131">
        <f>Table2[[#This Row],[Value of timber provisioning   ]]/Table2[[#This Row],[Geographic Area
(in hectare)]]*100000</f>
        <v>323.61746640256371</v>
      </c>
      <c r="M27" s="131">
        <v>349876.70433944027</v>
      </c>
      <c r="N27" s="131">
        <f>Table2[[#This Row],[Value of output of Industrial wood
(forest and trees outside forest)
(at current prices)      ]]*$N$5/100</f>
        <v>55600.916034134141</v>
      </c>
      <c r="O27" s="131">
        <f>Table2[[#This Row],[Value of timber provisioning    ]]/Table2[[#This Row],[Geographic Area
(in hectare)]]*100000</f>
        <v>357.08681070301361</v>
      </c>
      <c r="P27" s="131">
        <v>348692.14480199764</v>
      </c>
      <c r="Q27" s="131">
        <f>Table2[[#This Row],[Value of output of Industrial wood
(forest and trees outside forest)
(at current prices)          ]]*$Q$5/100</f>
        <v>64270.348053697366</v>
      </c>
      <c r="R27" s="131">
        <f>Table2[[#This Row],[Value of timber provisioning      ]]/Table2[[#This Row],[Geographic Area
(in hectare)]]*100000</f>
        <v>412.76466731551807</v>
      </c>
      <c r="S27" s="131">
        <v>462679.48637290718</v>
      </c>
      <c r="T27" s="131">
        <f>Table2[[#This Row],[Value of output of Industrial wood
(forest and trees outside forest)
(at current prices)           ]]*$T$5/100</f>
        <v>86455.050913761224</v>
      </c>
      <c r="U27" s="131">
        <f>Table2[[#This Row],[Value of timber provisioning          ]]/Table2[[#This Row],[Geographic Area
(in hectare)]]*100000</f>
        <v>555.24190250766651</v>
      </c>
      <c r="V27" s="131">
        <v>474264.30289900518</v>
      </c>
      <c r="W27" s="131">
        <f>Table2[[#This Row],[Value of output of Industrial wood
(forest and trees outside forest)
(at current prices)                     ]]*$W$5/100</f>
        <v>64521.824125120096</v>
      </c>
      <c r="X27" s="131">
        <f>Table2[[#This Row],[Value of timber provisioning       ]]/Table2[[#This Row],[Geographic Area
(in hectare)]]*100000</f>
        <v>414.37972682743936</v>
      </c>
      <c r="Y27" s="134">
        <v>768121.55417211249</v>
      </c>
      <c r="Z27" s="134">
        <f t="shared" si="0"/>
        <v>71013.613257175195</v>
      </c>
      <c r="AA27" s="135">
        <f>Z27/Table2[[#This Row],[Geographic Area
(in hectare)]]*100000</f>
        <v>456.07206649139215</v>
      </c>
      <c r="AB27" s="135">
        <v>770427.69998911768</v>
      </c>
      <c r="AC27" s="135">
        <f t="shared" si="1"/>
        <v>76153.50913243895</v>
      </c>
      <c r="AD27" s="135">
        <f>AC27/Table2[[#This Row],[Geographic Area
(in hectare)]]*100000</f>
        <v>489.08211661928459</v>
      </c>
    </row>
    <row r="28" spans="1:30" x14ac:dyDescent="0.2">
      <c r="A28" s="129">
        <v>21</v>
      </c>
      <c r="B28" s="130" t="s">
        <v>16</v>
      </c>
      <c r="C28" s="131">
        <v>5036200</v>
      </c>
      <c r="D28" s="131">
        <v>766310.41085443099</v>
      </c>
      <c r="E28" s="131">
        <f>Table2[[#This Row],[Value of output of Industrial wood
(forest and trees outside forest)
(at current prices)]]*$E$5/100</f>
        <v>158187.43466214067</v>
      </c>
      <c r="F28" s="131">
        <f>Table2[[#This Row],[Value of timber provisioning]]/Table2[[#This Row],[Geographic Area
(in hectare)]]*100000</f>
        <v>3141.0077967940251</v>
      </c>
      <c r="G28" s="131">
        <v>824559.58652604965</v>
      </c>
      <c r="H28" s="131">
        <f>Table2[[#This Row],[Value of output of Industrial wood
(forest and trees outside forest)
(at current prices)  ]]*$H$5/100</f>
        <v>153436.86784640196</v>
      </c>
      <c r="I28" s="131">
        <f>Table2[[#This Row],[Value of timber provisioning ]]/Table2[[#This Row],[Geographic Area
(in hectare)]]*100000</f>
        <v>3046.6793980858974</v>
      </c>
      <c r="J28" s="131">
        <v>780771.86412448646</v>
      </c>
      <c r="K28" s="131">
        <f>Table2[[#This Row],[Value of output of Industrial wood
(forest and trees outside forest)
(at current prices)       ]]*$K$5/100</f>
        <v>129464.50717944744</v>
      </c>
      <c r="L28" s="131">
        <f>Table2[[#This Row],[Value of timber provisioning   ]]/Table2[[#This Row],[Geographic Area
(in hectare)]]*100000</f>
        <v>2570.6784317431284</v>
      </c>
      <c r="M28" s="131">
        <v>928996.55908677157</v>
      </c>
      <c r="N28" s="131">
        <f>Table2[[#This Row],[Value of output of Industrial wood
(forest and trees outside forest)
(at current prices)      ]]*$N$5/100</f>
        <v>147632.17738461038</v>
      </c>
      <c r="O28" s="131">
        <f>Table2[[#This Row],[Value of timber provisioning    ]]/Table2[[#This Row],[Geographic Area
(in hectare)]]*100000</f>
        <v>2931.4200664113891</v>
      </c>
      <c r="P28" s="131">
        <v>933807.64063529624</v>
      </c>
      <c r="Q28" s="131">
        <f>Table2[[#This Row],[Value of output of Industrial wood
(forest and trees outside forest)
(at current prices)          ]]*$Q$5/100</f>
        <v>172117.84943682107</v>
      </c>
      <c r="R28" s="131">
        <f>Table2[[#This Row],[Value of timber provisioning      ]]/Table2[[#This Row],[Geographic Area
(in hectare)]]*100000</f>
        <v>3417.6134672336498</v>
      </c>
      <c r="S28" s="131">
        <v>666707.0342039176</v>
      </c>
      <c r="T28" s="131">
        <f>Table2[[#This Row],[Value of output of Industrial wood
(forest and trees outside forest)
(at current prices)           ]]*$T$5/100</f>
        <v>124579.09262094669</v>
      </c>
      <c r="U28" s="131">
        <f>Table2[[#This Row],[Value of timber provisioning          ]]/Table2[[#This Row],[Geographic Area
(in hectare)]]*100000</f>
        <v>2473.6724637811585</v>
      </c>
      <c r="V28" s="131">
        <v>671804.24755874637</v>
      </c>
      <c r="W28" s="131">
        <f>Table2[[#This Row],[Value of output of Industrial wood
(forest and trees outside forest)
(at current prices)                     ]]*$W$5/100</f>
        <v>91396.369582394313</v>
      </c>
      <c r="X28" s="131">
        <f>Table2[[#This Row],[Value of timber provisioning       ]]/Table2[[#This Row],[Geographic Area
(in hectare)]]*100000</f>
        <v>1814.788324180817</v>
      </c>
      <c r="Y28" s="132">
        <v>1103770.049729326</v>
      </c>
      <c r="Z28" s="132">
        <f t="shared" si="0"/>
        <v>102044.65557643789</v>
      </c>
      <c r="AA28" s="133">
        <f>Z28/Table2[[#This Row],[Geographic Area
(in hectare)]]*100000</f>
        <v>2026.2232551613893</v>
      </c>
      <c r="AB28" s="133">
        <v>1070311.6299374441</v>
      </c>
      <c r="AC28" s="133">
        <f t="shared" si="1"/>
        <v>105795.76316654771</v>
      </c>
      <c r="AD28" s="133">
        <f>AC28/Table2[[#This Row],[Geographic Area
(in hectare)]]*100000</f>
        <v>2100.706150799168</v>
      </c>
    </row>
    <row r="29" spans="1:30" x14ac:dyDescent="0.2">
      <c r="A29" s="129">
        <v>22</v>
      </c>
      <c r="B29" s="130" t="s">
        <v>15</v>
      </c>
      <c r="C29" s="131">
        <v>34223900</v>
      </c>
      <c r="D29" s="131">
        <v>915515.41306406353</v>
      </c>
      <c r="E29" s="131">
        <f>Table2[[#This Row],[Value of output of Industrial wood
(forest and trees outside forest)
(at current prices)]]*$E$5/100</f>
        <v>188987.4292909287</v>
      </c>
      <c r="F29" s="131">
        <f>Table2[[#This Row],[Value of timber provisioning]]/Table2[[#This Row],[Geographic Area
(in hectare)]]*100000</f>
        <v>552.2089221010134</v>
      </c>
      <c r="G29" s="131">
        <v>984612.05713951343</v>
      </c>
      <c r="H29" s="131">
        <f>Table2[[#This Row],[Value of output of Industrial wood
(forest and trees outside forest)
(at current prices)  ]]*$H$5/100</f>
        <v>183219.97895602259</v>
      </c>
      <c r="I29" s="131">
        <f>Table2[[#This Row],[Value of timber provisioning ]]/Table2[[#This Row],[Geographic Area
(in hectare)]]*100000</f>
        <v>535.35680900196235</v>
      </c>
      <c r="J29" s="131">
        <v>1318408.4713598513</v>
      </c>
      <c r="K29" s="131">
        <f>Table2[[#This Row],[Value of output of Industrial wood
(forest and trees outside forest)
(at current prices)       ]]*$K$5/100</f>
        <v>218613.28622184749</v>
      </c>
      <c r="L29" s="131">
        <f>Table2[[#This Row],[Value of timber provisioning   ]]/Table2[[#This Row],[Geographic Area
(in hectare)]]*100000</f>
        <v>638.77374063694526</v>
      </c>
      <c r="M29" s="131">
        <v>1375188.7096163519</v>
      </c>
      <c r="N29" s="131">
        <f>Table2[[#This Row],[Value of output of Industrial wood
(forest and trees outside forest)
(at current prices)      ]]*$N$5/100</f>
        <v>218539.13400386632</v>
      </c>
      <c r="O29" s="131">
        <f>Table2[[#This Row],[Value of timber provisioning    ]]/Table2[[#This Row],[Geographic Area
(in hectare)]]*100000</f>
        <v>638.55707270026596</v>
      </c>
      <c r="P29" s="131">
        <v>1405850.6395188884</v>
      </c>
      <c r="Q29" s="131">
        <f>Table2[[#This Row],[Value of output of Industrial wood
(forest and trees outside forest)
(at current prices)          ]]*$Q$5/100</f>
        <v>259124.01888117997</v>
      </c>
      <c r="R29" s="131">
        <f>Table2[[#This Row],[Value of timber provisioning      ]]/Table2[[#This Row],[Geographic Area
(in hectare)]]*100000</f>
        <v>757.14345495744192</v>
      </c>
      <c r="S29" s="131">
        <v>1553466.5530442505</v>
      </c>
      <c r="T29" s="131">
        <f>Table2[[#This Row],[Value of output of Industrial wood
(forest and trees outside forest)
(at current prices)           ]]*$T$5/100</f>
        <v>290276.60376544035</v>
      </c>
      <c r="U29" s="131">
        <f>Table2[[#This Row],[Value of timber provisioning          ]]/Table2[[#This Row],[Geographic Area
(in hectare)]]*100000</f>
        <v>848.16927283401458</v>
      </c>
      <c r="V29" s="131">
        <v>1505452.8570938781</v>
      </c>
      <c r="W29" s="131">
        <f>Table2[[#This Row],[Value of output of Industrial wood
(forest and trees outside forest)
(at current prices)                     ]]*$W$5/100</f>
        <v>204811.03865570843</v>
      </c>
      <c r="X29" s="131">
        <f>Table2[[#This Row],[Value of timber provisioning       ]]/Table2[[#This Row],[Geographic Area
(in hectare)]]*100000</f>
        <v>598.44447493040957</v>
      </c>
      <c r="Y29" s="134">
        <v>1527429.2863016955</v>
      </c>
      <c r="Z29" s="134">
        <f t="shared" si="0"/>
        <v>141212.37976718371</v>
      </c>
      <c r="AA29" s="135">
        <f>Z29/Table2[[#This Row],[Geographic Area
(in hectare)]]*100000</f>
        <v>412.61334847046572</v>
      </c>
      <c r="AB29" s="135">
        <v>1670603.5854071875</v>
      </c>
      <c r="AC29" s="135">
        <f t="shared" si="1"/>
        <v>165132.07585836871</v>
      </c>
      <c r="AD29" s="135">
        <f>AC29/Table2[[#This Row],[Geographic Area
(in hectare)]]*100000</f>
        <v>482.50513780828226</v>
      </c>
    </row>
    <row r="30" spans="1:30" x14ac:dyDescent="0.2">
      <c r="A30" s="129">
        <v>23</v>
      </c>
      <c r="B30" s="130" t="s">
        <v>14</v>
      </c>
      <c r="C30" s="131">
        <v>709600</v>
      </c>
      <c r="D30" s="131">
        <v>2363.4629699816896</v>
      </c>
      <c r="E30" s="131">
        <f>Table2[[#This Row],[Value of output of Industrial wood
(forest and trees outside forest)
(at current prices)]]*$E$5/100</f>
        <v>487.88342014498375</v>
      </c>
      <c r="F30" s="131">
        <f>Table2[[#This Row],[Value of timber provisioning]]/Table2[[#This Row],[Geographic Area
(in hectare)]]*100000</f>
        <v>68.75470971603491</v>
      </c>
      <c r="G30" s="131">
        <v>2315.8063611390771</v>
      </c>
      <c r="H30" s="131">
        <f>Table2[[#This Row],[Value of output of Industrial wood
(forest and trees outside forest)
(at current prices)  ]]*$H$5/100</f>
        <v>430.93316771562144</v>
      </c>
      <c r="I30" s="131">
        <f>Table2[[#This Row],[Value of timber provisioning ]]/Table2[[#This Row],[Geographic Area
(in hectare)]]*100000</f>
        <v>60.729025890025561</v>
      </c>
      <c r="J30" s="131">
        <v>4617.5505770811733</v>
      </c>
      <c r="K30" s="131">
        <f>Table2[[#This Row],[Value of output of Industrial wood
(forest and trees outside forest)
(at current prices)       ]]*$K$5/100</f>
        <v>765.66400162016134</v>
      </c>
      <c r="L30" s="131">
        <f>Table2[[#This Row],[Value of timber provisioning   ]]/Table2[[#This Row],[Geographic Area
(in hectare)]]*100000</f>
        <v>107.9007894053215</v>
      </c>
      <c r="M30" s="131">
        <v>3073.2100826638111</v>
      </c>
      <c r="N30" s="131">
        <f>Table2[[#This Row],[Value of output of Industrial wood
(forest and trees outside forest)
(at current prices)      ]]*$N$5/100</f>
        <v>488.38146021767903</v>
      </c>
      <c r="O30" s="131">
        <f>Table2[[#This Row],[Value of timber provisioning    ]]/Table2[[#This Row],[Geographic Area
(in hectare)]]*100000</f>
        <v>68.824895746572579</v>
      </c>
      <c r="P30" s="131">
        <v>4484.4559722106987</v>
      </c>
      <c r="Q30" s="131">
        <f>Table2[[#This Row],[Value of output of Industrial wood
(forest and trees outside forest)
(at current prices)          ]]*$Q$5/100</f>
        <v>826.56736167407985</v>
      </c>
      <c r="R30" s="131">
        <f>Table2[[#This Row],[Value of timber provisioning      ]]/Table2[[#This Row],[Geographic Area
(in hectare)]]*100000</f>
        <v>116.48356280638103</v>
      </c>
      <c r="S30" s="131">
        <v>7496.978529461112</v>
      </c>
      <c r="T30" s="131">
        <f>Table2[[#This Row],[Value of output of Industrial wood
(forest and trees outside forest)
(at current prices)           ]]*$T$5/100</f>
        <v>1400.8653496721972</v>
      </c>
      <c r="U30" s="131">
        <f>Table2[[#This Row],[Value of timber provisioning          ]]/Table2[[#This Row],[Geographic Area
(in hectare)]]*100000</f>
        <v>197.41619922099733</v>
      </c>
      <c r="V30" s="131">
        <v>7569.2761643200383</v>
      </c>
      <c r="W30" s="131">
        <f>Table2[[#This Row],[Value of output of Industrial wood
(forest and trees outside forest)
(at current prices)                     ]]*$W$5/100</f>
        <v>1029.7707469092875</v>
      </c>
      <c r="X30" s="131">
        <f>Table2[[#This Row],[Value of timber provisioning       ]]/Table2[[#This Row],[Geographic Area
(in hectare)]]*100000</f>
        <v>145.11989105260534</v>
      </c>
      <c r="Y30" s="132">
        <v>5289.1860200983747</v>
      </c>
      <c r="Z30" s="132">
        <f t="shared" si="0"/>
        <v>488.99058806044411</v>
      </c>
      <c r="AA30" s="133">
        <f>Z30/Table2[[#This Row],[Geographic Area
(in hectare)]]*100000</f>
        <v>68.910736761618395</v>
      </c>
      <c r="AB30" s="133">
        <v>6043.1395649687975</v>
      </c>
      <c r="AC30" s="133">
        <f t="shared" si="1"/>
        <v>597.33870427550164</v>
      </c>
      <c r="AD30" s="133">
        <f>AC30/Table2[[#This Row],[Geographic Area
(in hectare)]]*100000</f>
        <v>84.179637017404403</v>
      </c>
    </row>
    <row r="31" spans="1:30" x14ac:dyDescent="0.2">
      <c r="A31" s="129">
        <v>24</v>
      </c>
      <c r="B31" s="130" t="s">
        <v>13</v>
      </c>
      <c r="C31" s="131">
        <v>13006000</v>
      </c>
      <c r="D31" s="131">
        <v>96210.519326261987</v>
      </c>
      <c r="E31" s="131">
        <f>Table2[[#This Row],[Value of output of Industrial wood
(forest and trees outside forest)
(at current prices)]]*$E$5/100</f>
        <v>19860.48345965218</v>
      </c>
      <c r="F31" s="131">
        <f>Table2[[#This Row],[Value of timber provisioning]]/Table2[[#This Row],[Geographic Area
(in hectare)]]*100000</f>
        <v>152.70247162580486</v>
      </c>
      <c r="G31" s="131">
        <v>80252.359754172983</v>
      </c>
      <c r="H31" s="131">
        <f>Table2[[#This Row],[Value of output of Industrial wood
(forest and trees outside forest)
(at current prices)  ]]*$H$5/100</f>
        <v>14933.633565333525</v>
      </c>
      <c r="I31" s="131">
        <f>Table2[[#This Row],[Value of timber provisioning ]]/Table2[[#This Row],[Geographic Area
(in hectare)]]*100000</f>
        <v>114.82110999026239</v>
      </c>
      <c r="J31" s="131">
        <v>86751.435184834423</v>
      </c>
      <c r="K31" s="131">
        <f>Table2[[#This Row],[Value of output of Industrial wood
(forest and trees outside forest)
(at current prices)       ]]*$K$5/100</f>
        <v>14384.780394089168</v>
      </c>
      <c r="L31" s="131">
        <f>Table2[[#This Row],[Value of timber provisioning   ]]/Table2[[#This Row],[Geographic Area
(in hectare)]]*100000</f>
        <v>110.60111021135759</v>
      </c>
      <c r="M31" s="131">
        <v>94745.536778242385</v>
      </c>
      <c r="N31" s="131">
        <f>Table2[[#This Row],[Value of output of Industrial wood
(forest and trees outside forest)
(at current prices)      ]]*$N$5/100</f>
        <v>15056.557266256919</v>
      </c>
      <c r="O31" s="131">
        <f>Table2[[#This Row],[Value of timber provisioning    ]]/Table2[[#This Row],[Geographic Area
(in hectare)]]*100000</f>
        <v>115.76624070626571</v>
      </c>
      <c r="P31" s="131">
        <v>105052.63936030536</v>
      </c>
      <c r="Q31" s="131">
        <f>Table2[[#This Row],[Value of output of Industrial wood
(forest and trees outside forest)
(at current prices)          ]]*$Q$5/100</f>
        <v>19363.125313535002</v>
      </c>
      <c r="R31" s="131">
        <f>Table2[[#This Row],[Value of timber provisioning      ]]/Table2[[#This Row],[Geographic Area
(in hectare)]]*100000</f>
        <v>148.87840468656776</v>
      </c>
      <c r="S31" s="131">
        <v>107433.87158399999</v>
      </c>
      <c r="T31" s="131">
        <f>Table2[[#This Row],[Value of output of Industrial wood
(forest and trees outside forest)
(at current prices)           ]]*$T$5/100</f>
        <v>20074.805802328494</v>
      </c>
      <c r="U31" s="131">
        <f>Table2[[#This Row],[Value of timber provisioning          ]]/Table2[[#This Row],[Geographic Area
(in hectare)]]*100000</f>
        <v>154.35034447430797</v>
      </c>
      <c r="V31" s="131">
        <v>269797.68957570317</v>
      </c>
      <c r="W31" s="131">
        <f>Table2[[#This Row],[Value of output of Industrial wood
(forest and trees outside forest)
(at current prices)                     ]]*$W$5/100</f>
        <v>36704.93218603947</v>
      </c>
      <c r="X31" s="131">
        <f>Table2[[#This Row],[Value of timber provisioning       ]]/Table2[[#This Row],[Geographic Area
(in hectare)]]*100000</f>
        <v>282.21537894848126</v>
      </c>
      <c r="Y31" s="134">
        <v>446774.5561129853</v>
      </c>
      <c r="Z31" s="134">
        <f t="shared" si="0"/>
        <v>41304.758821862961</v>
      </c>
      <c r="AA31" s="135">
        <f>Z31/Table2[[#This Row],[Geographic Area
(in hectare)]]*100000</f>
        <v>317.58233755084547</v>
      </c>
      <c r="AB31" s="135">
        <v>503211.69945202634</v>
      </c>
      <c r="AC31" s="135">
        <f t="shared" si="1"/>
        <v>49740.341306927701</v>
      </c>
      <c r="AD31" s="135">
        <f>AC31/Table2[[#This Row],[Geographic Area
(in hectare)]]*100000</f>
        <v>382.44149859240122</v>
      </c>
    </row>
    <row r="32" spans="1:30" x14ac:dyDescent="0.2">
      <c r="A32" s="129">
        <v>25</v>
      </c>
      <c r="B32" s="130" t="s">
        <v>12</v>
      </c>
      <c r="C32" s="131">
        <v>11207700</v>
      </c>
      <c r="D32" s="131">
        <v>44598.754707881002</v>
      </c>
      <c r="E32" s="131">
        <f>Table2[[#This Row],[Value of output of Industrial wood
(forest and trees outside forest)
(at current prices)]]*$E$5/100</f>
        <v>9206.4031708763159</v>
      </c>
      <c r="F32" s="131">
        <f>Table2[[#This Row],[Value of timber provisioning]]/Table2[[#This Row],[Geographic Area
(in hectare)]]*100000</f>
        <v>82.143554617596081</v>
      </c>
      <c r="G32" s="131">
        <v>29999.903804320897</v>
      </c>
      <c r="H32" s="131">
        <f>Table2[[#This Row],[Value of output of Industrial wood
(forest and trees outside forest)
(at current prices)  ]]*$H$5/100</f>
        <v>5582.484699282476</v>
      </c>
      <c r="I32" s="131">
        <f>Table2[[#This Row],[Value of timber provisioning ]]/Table2[[#This Row],[Geographic Area
(in hectare)]]*100000</f>
        <v>49.809369444957277</v>
      </c>
      <c r="J32" s="131">
        <v>60544.221520485109</v>
      </c>
      <c r="K32" s="131">
        <f>Table2[[#This Row],[Value of output of Industrial wood
(forest and trees outside forest)
(at current prices)       ]]*$K$5/100</f>
        <v>10039.203718620622</v>
      </c>
      <c r="L32" s="131">
        <f>Table2[[#This Row],[Value of timber provisioning   ]]/Table2[[#This Row],[Geographic Area
(in hectare)]]*100000</f>
        <v>89.574165249075378</v>
      </c>
      <c r="M32" s="131">
        <v>89116.750763950287</v>
      </c>
      <c r="N32" s="131">
        <f>Table2[[#This Row],[Value of output of Industrial wood
(forest and trees outside forest)
(at current prices)      ]]*$N$5/100</f>
        <v>14162.054560952098</v>
      </c>
      <c r="O32" s="131">
        <f>Table2[[#This Row],[Value of timber provisioning    ]]/Table2[[#This Row],[Geographic Area
(in hectare)]]*100000</f>
        <v>126.36004319309133</v>
      </c>
      <c r="P32" s="131">
        <v>93436.603855479567</v>
      </c>
      <c r="Q32" s="131">
        <f>Table2[[#This Row],[Value of output of Industrial wood
(forest and trees outside forest)
(at current prices)          ]]*$Q$5/100</f>
        <v>17222.077239959406</v>
      </c>
      <c r="R32" s="131">
        <f>Table2[[#This Row],[Value of timber provisioning      ]]/Table2[[#This Row],[Geographic Area
(in hectare)]]*100000</f>
        <v>153.66290353916867</v>
      </c>
      <c r="S32" s="131">
        <v>177348.91800746982</v>
      </c>
      <c r="T32" s="131">
        <f>Table2[[#This Row],[Value of output of Industrial wood
(forest and trees outside forest)
(at current prices)           ]]*$T$5/100</f>
        <v>33138.944317662092</v>
      </c>
      <c r="U32" s="131">
        <f>Table2[[#This Row],[Value of timber provisioning          ]]/Table2[[#This Row],[Geographic Area
(in hectare)]]*100000</f>
        <v>295.68015130367598</v>
      </c>
      <c r="V32" s="131">
        <v>193597.09581168095</v>
      </c>
      <c r="W32" s="131">
        <f>Table2[[#This Row],[Value of output of Industrial wood
(forest and trees outside forest)
(at current prices)                     ]]*$W$5/100</f>
        <v>26338.136121021354</v>
      </c>
      <c r="X32" s="131">
        <f>Table2[[#This Row],[Value of timber provisioning       ]]/Table2[[#This Row],[Geographic Area
(in hectare)]]*100000</f>
        <v>235.00036689973282</v>
      </c>
      <c r="Y32" s="132">
        <v>281858.14759765845</v>
      </c>
      <c r="Z32" s="132">
        <f t="shared" si="0"/>
        <v>26058.070338173322</v>
      </c>
      <c r="AA32" s="133">
        <f>Z32/Table2[[#This Row],[Geographic Area
(in hectare)]]*100000</f>
        <v>232.5014975255701</v>
      </c>
      <c r="AB32" s="133">
        <v>247666.57140717976</v>
      </c>
      <c r="AC32" s="133">
        <f t="shared" si="1"/>
        <v>24480.789706448657</v>
      </c>
      <c r="AD32" s="133">
        <f>AC32/Table2[[#This Row],[Geographic Area
(in hectare)]]*100000</f>
        <v>218.42831005869766</v>
      </c>
    </row>
    <row r="33" spans="1:30" x14ac:dyDescent="0.2">
      <c r="A33" s="129">
        <v>26</v>
      </c>
      <c r="B33" s="130" t="s">
        <v>11</v>
      </c>
      <c r="C33" s="131">
        <v>1048600</v>
      </c>
      <c r="D33" s="131">
        <v>69101.861551983558</v>
      </c>
      <c r="E33" s="131">
        <f>Table2[[#This Row],[Value of output of Industrial wood
(forest and trees outside forest)
(at current prices)]]*$E$5/100</f>
        <v>14264.514815998189</v>
      </c>
      <c r="F33" s="131">
        <f>Table2[[#This Row],[Value of timber provisioning]]/Table2[[#This Row],[Geographic Area
(in hectare)]]*100000</f>
        <v>1360.3390059124727</v>
      </c>
      <c r="G33" s="131">
        <v>68104.566290670671</v>
      </c>
      <c r="H33" s="131">
        <f>Table2[[#This Row],[Value of output of Industrial wood
(forest and trees outside forest)
(at current prices)  ]]*$H$5/100</f>
        <v>12673.130612311459</v>
      </c>
      <c r="I33" s="131">
        <f>Table2[[#This Row],[Value of timber provisioning ]]/Table2[[#This Row],[Geographic Area
(in hectare)]]*100000</f>
        <v>1208.5762552271085</v>
      </c>
      <c r="J33" s="131">
        <v>70706.033793541268</v>
      </c>
      <c r="K33" s="131">
        <f>Table2[[#This Row],[Value of output of Industrial wood
(forest and trees outside forest)
(at current prices)       ]]*$K$5/100</f>
        <v>11724.195299940615</v>
      </c>
      <c r="L33" s="131">
        <f>Table2[[#This Row],[Value of timber provisioning   ]]/Table2[[#This Row],[Geographic Area
(in hectare)]]*100000</f>
        <v>1118.0808029697325</v>
      </c>
      <c r="M33" s="131">
        <v>73049.357965420626</v>
      </c>
      <c r="N33" s="131">
        <f>Table2[[#This Row],[Value of output of Industrial wood
(forest and trees outside forest)
(at current prices)      ]]*$N$5/100</f>
        <v>11608.692914411078</v>
      </c>
      <c r="O33" s="131">
        <f>Table2[[#This Row],[Value of timber provisioning    ]]/Table2[[#This Row],[Geographic Area
(in hectare)]]*100000</f>
        <v>1107.0658892247834</v>
      </c>
      <c r="P33" s="131">
        <v>74277.149438366701</v>
      </c>
      <c r="Q33" s="131">
        <f>Table2[[#This Row],[Value of output of Industrial wood
(forest and trees outside forest)
(at current prices)          ]]*$Q$5/100</f>
        <v>13690.638914596422</v>
      </c>
      <c r="R33" s="131">
        <f>Table2[[#This Row],[Value of timber provisioning      ]]/Table2[[#This Row],[Geographic Area
(in hectare)]]*100000</f>
        <v>1305.611187735688</v>
      </c>
      <c r="S33" s="131">
        <v>68419.795300596263</v>
      </c>
      <c r="T33" s="131">
        <f>Table2[[#This Row],[Value of output of Industrial wood
(forest and trees outside forest)
(at current prices)           ]]*$T$5/100</f>
        <v>12784.739891093097</v>
      </c>
      <c r="U33" s="131">
        <f>Table2[[#This Row],[Value of timber provisioning          ]]/Table2[[#This Row],[Geographic Area
(in hectare)]]*100000</f>
        <v>1219.219901878037</v>
      </c>
      <c r="V33" s="131">
        <v>68549.08141308515</v>
      </c>
      <c r="W33" s="131">
        <f>Table2[[#This Row],[Value of output of Industrial wood
(forest and trees outside forest)
(at current prices)                     ]]*$W$5/100</f>
        <v>9325.8374029796632</v>
      </c>
      <c r="X33" s="131">
        <f>Table2[[#This Row],[Value of timber provisioning       ]]/Table2[[#This Row],[Geographic Area
(in hectare)]]*100000</f>
        <v>889.36080516685718</v>
      </c>
      <c r="Y33" s="134">
        <v>154814.93373921126</v>
      </c>
      <c r="Z33" s="134">
        <f t="shared" si="0"/>
        <v>14312.796941157232</v>
      </c>
      <c r="AA33" s="135">
        <f>Z33/Table2[[#This Row],[Geographic Area
(in hectare)]]*100000</f>
        <v>1364.9434427958452</v>
      </c>
      <c r="AB33" s="135">
        <v>160411.2556406823</v>
      </c>
      <c r="AC33" s="135">
        <f t="shared" si="1"/>
        <v>15855.971977060597</v>
      </c>
      <c r="AD33" s="135">
        <f>AC33/Table2[[#This Row],[Geographic Area
(in hectare)]]*100000</f>
        <v>1512.1087141961279</v>
      </c>
    </row>
    <row r="34" spans="1:30" x14ac:dyDescent="0.2">
      <c r="A34" s="129">
        <v>27</v>
      </c>
      <c r="B34" s="130" t="s">
        <v>10</v>
      </c>
      <c r="C34" s="131">
        <v>24092800</v>
      </c>
      <c r="D34" s="131">
        <v>887054.21104056959</v>
      </c>
      <c r="E34" s="131">
        <f>Table2[[#This Row],[Value of output of Industrial wood
(forest and trees outside forest)
(at current prices)]]*$E$5/100</f>
        <v>183112.25850931619</v>
      </c>
      <c r="F34" s="131">
        <f>Table2[[#This Row],[Value of timber provisioning]]/Table2[[#This Row],[Geographic Area
(in hectare)]]*100000</f>
        <v>760.02896512367261</v>
      </c>
      <c r="G34" s="131">
        <v>973086.6476830116</v>
      </c>
      <c r="H34" s="131">
        <f>Table2[[#This Row],[Value of output of Industrial wood
(forest and trees outside forest)
(at current prices)  ]]*$H$5/100</f>
        <v>181075.29134757034</v>
      </c>
      <c r="I34" s="131">
        <f>Table2[[#This Row],[Value of timber provisioning ]]/Table2[[#This Row],[Geographic Area
(in hectare)]]*100000</f>
        <v>751.57429334726692</v>
      </c>
      <c r="J34" s="131">
        <v>923956.89094810619</v>
      </c>
      <c r="K34" s="131">
        <f>Table2[[#This Row],[Value of output of Industrial wood
(forest and trees outside forest)
(at current prices)       ]]*$K$5/100</f>
        <v>153206.88287837539</v>
      </c>
      <c r="L34" s="131">
        <f>Table2[[#This Row],[Value of timber provisioning   ]]/Table2[[#This Row],[Geographic Area
(in hectare)]]*100000</f>
        <v>635.90318633938512</v>
      </c>
      <c r="M34" s="131">
        <v>1061724.3582628525</v>
      </c>
      <c r="N34" s="131">
        <f>Table2[[#This Row],[Value of output of Industrial wood
(forest and trees outside forest)
(at current prices)      ]]*$N$5/100</f>
        <v>168724.71405782949</v>
      </c>
      <c r="O34" s="131">
        <f>Table2[[#This Row],[Value of timber provisioning    ]]/Table2[[#This Row],[Geographic Area
(in hectare)]]*100000</f>
        <v>700.31176973132835</v>
      </c>
      <c r="P34" s="131">
        <v>1144593.2582731575</v>
      </c>
      <c r="Q34" s="131">
        <f>Table2[[#This Row],[Value of output of Industrial wood
(forest and trees outside forest)
(at current prices)          ]]*$Q$5/100</f>
        <v>210969.49898571364</v>
      </c>
      <c r="R34" s="131">
        <f>Table2[[#This Row],[Value of timber provisioning      ]]/Table2[[#This Row],[Geographic Area
(in hectare)]]*100000</f>
        <v>875.65371806395956</v>
      </c>
      <c r="S34" s="131">
        <v>1275729.7733761112</v>
      </c>
      <c r="T34" s="131">
        <f>Table2[[#This Row],[Value of output of Industrial wood
(forest and trees outside forest)
(at current prices)           ]]*$T$5/100</f>
        <v>238379.45220795751</v>
      </c>
      <c r="U34" s="131">
        <f>Table2[[#This Row],[Value of timber provisioning          ]]/Table2[[#This Row],[Geographic Area
(in hectare)]]*100000</f>
        <v>989.42195264957786</v>
      </c>
      <c r="V34" s="131">
        <v>1385113.1242592663</v>
      </c>
      <c r="W34" s="131">
        <f>Table2[[#This Row],[Value of output of Industrial wood
(forest and trees outside forest)
(at current prices)                     ]]*$W$5/100</f>
        <v>188439.2834345017</v>
      </c>
      <c r="X34" s="131">
        <f>Table2[[#This Row],[Value of timber provisioning       ]]/Table2[[#This Row],[Geographic Area
(in hectare)]]*100000</f>
        <v>782.13940859718139</v>
      </c>
      <c r="Y34" s="132">
        <v>1629138.1981704598</v>
      </c>
      <c r="Z34" s="132">
        <f t="shared" si="0"/>
        <v>150615.47136515513</v>
      </c>
      <c r="AA34" s="133">
        <f>Z34/Table2[[#This Row],[Geographic Area
(in hectare)]]*100000</f>
        <v>625.14722807293106</v>
      </c>
      <c r="AB34" s="133">
        <v>1855546.2081128871</v>
      </c>
      <c r="AC34" s="133">
        <f t="shared" si="1"/>
        <v>183412.86938045346</v>
      </c>
      <c r="AD34" s="133">
        <f>AC34/Table2[[#This Row],[Geographic Area
(in hectare)]]*100000</f>
        <v>761.27668589974371</v>
      </c>
    </row>
    <row r="35" spans="1:30" x14ac:dyDescent="0.2">
      <c r="A35" s="129">
        <v>28</v>
      </c>
      <c r="B35" s="130" t="s">
        <v>9</v>
      </c>
      <c r="C35" s="131">
        <v>5348300</v>
      </c>
      <c r="D35" s="131">
        <v>174693.19178202495</v>
      </c>
      <c r="E35" s="131">
        <f>Table2[[#This Row],[Value of output of Industrial wood
(forest and trees outside forest)
(at current prices)]]*$E$5/100</f>
        <v>36061.454300389654</v>
      </c>
      <c r="F35" s="131">
        <f>Table2[[#This Row],[Value of timber provisioning]]/Table2[[#This Row],[Geographic Area
(in hectare)]]*100000</f>
        <v>674.26012565468761</v>
      </c>
      <c r="G35" s="131">
        <v>214189.60417499361</v>
      </c>
      <c r="H35" s="131">
        <f>Table2[[#This Row],[Value of output of Industrial wood
(forest and trees outside forest)
(at current prices)  ]]*$H$5/100</f>
        <v>39857.134071211702</v>
      </c>
      <c r="I35" s="131">
        <f>Table2[[#This Row],[Value of timber provisioning ]]/Table2[[#This Row],[Geographic Area
(in hectare)]]*100000</f>
        <v>745.22996225364511</v>
      </c>
      <c r="J35" s="131">
        <v>273842.57834181539</v>
      </c>
      <c r="K35" s="131">
        <f>Table2[[#This Row],[Value of output of Industrial wood
(forest and trees outside forest)
(at current prices)       ]]*$K$5/100</f>
        <v>45407.494914698582</v>
      </c>
      <c r="L35" s="131">
        <f>Table2[[#This Row],[Value of timber provisioning   ]]/Table2[[#This Row],[Geographic Area
(in hectare)]]*100000</f>
        <v>849.00800094793829</v>
      </c>
      <c r="M35" s="131">
        <v>249972.90378494159</v>
      </c>
      <c r="N35" s="131">
        <f>Table2[[#This Row],[Value of output of Industrial wood
(forest and trees outside forest)
(at current prices)      ]]*$N$5/100</f>
        <v>39724.629453097543</v>
      </c>
      <c r="O35" s="131">
        <f>Table2[[#This Row],[Value of timber provisioning    ]]/Table2[[#This Row],[Geographic Area
(in hectare)]]*100000</f>
        <v>742.75245317385975</v>
      </c>
      <c r="P35" s="131">
        <v>245487.24705890648</v>
      </c>
      <c r="Q35" s="131">
        <f>Table2[[#This Row],[Value of output of Industrial wood
(forest and trees outside forest)
(at current prices)          ]]*$Q$5/100</f>
        <v>45247.79535879445</v>
      </c>
      <c r="R35" s="131">
        <f>Table2[[#This Row],[Value of timber provisioning      ]]/Table2[[#This Row],[Geographic Area
(in hectare)]]*100000</f>
        <v>846.02201370144633</v>
      </c>
      <c r="S35" s="131">
        <v>233411.27315519826</v>
      </c>
      <c r="T35" s="131">
        <f>Table2[[#This Row],[Value of output of Industrial wood
(forest and trees outside forest)
(at current prices)           ]]*$T$5/100</f>
        <v>43614.606004412941</v>
      </c>
      <c r="U35" s="131">
        <f>Table2[[#This Row],[Value of timber provisioning          ]]/Table2[[#This Row],[Geographic Area
(in hectare)]]*100000</f>
        <v>815.48540666030215</v>
      </c>
      <c r="V35" s="131">
        <v>252262.21636510326</v>
      </c>
      <c r="W35" s="131">
        <f>Table2[[#This Row],[Value of output of Industrial wood
(forest and trees outside forest)
(at current prices)                     ]]*$W$5/100</f>
        <v>34319.298876660883</v>
      </c>
      <c r="X35" s="131">
        <f>Table2[[#This Row],[Value of timber provisioning       ]]/Table2[[#This Row],[Geographic Area
(in hectare)]]*100000</f>
        <v>641.6861222568084</v>
      </c>
      <c r="Y35" s="134">
        <v>288971.67218190589</v>
      </c>
      <c r="Z35" s="134">
        <f t="shared" si="0"/>
        <v>26715.722868527868</v>
      </c>
      <c r="AA35" s="135">
        <f>Z35/Table2[[#This Row],[Geographic Area
(in hectare)]]*100000</f>
        <v>499.5180313095351</v>
      </c>
      <c r="AB35" s="135">
        <v>250802.88247626123</v>
      </c>
      <c r="AC35" s="135">
        <f t="shared" si="1"/>
        <v>24790.800747906334</v>
      </c>
      <c r="AD35" s="135">
        <f>AC35/Table2[[#This Row],[Geographic Area
(in hectare)]]*100000</f>
        <v>463.52674210321658</v>
      </c>
    </row>
    <row r="36" spans="1:30" x14ac:dyDescent="0.2">
      <c r="A36" s="129">
        <v>29</v>
      </c>
      <c r="B36" s="130" t="s">
        <v>8</v>
      </c>
      <c r="C36" s="131">
        <v>8875200</v>
      </c>
      <c r="D36" s="131">
        <v>300999.33190280799</v>
      </c>
      <c r="E36" s="131">
        <f>Table2[[#This Row],[Value of output of Industrial wood
(forest and trees outside forest)
(at current prices)]]*$E$5/100</f>
        <v>62134.497292857857</v>
      </c>
      <c r="F36" s="131">
        <f>Table2[[#This Row],[Value of timber provisioning]]/Table2[[#This Row],[Geographic Area
(in hectare)]]*100000</f>
        <v>700.09123504662273</v>
      </c>
      <c r="G36" s="131">
        <v>330266.52962025348</v>
      </c>
      <c r="H36" s="131">
        <f>Table2[[#This Row],[Value of output of Industrial wood
(forest and trees outside forest)
(at current prices)  ]]*$H$5/100</f>
        <v>61457.125340003186</v>
      </c>
      <c r="I36" s="131">
        <f>Table2[[#This Row],[Value of timber provisioning ]]/Table2[[#This Row],[Geographic Area
(in hectare)]]*100000</f>
        <v>692.45904700742722</v>
      </c>
      <c r="J36" s="131">
        <v>401491.64066874486</v>
      </c>
      <c r="K36" s="131">
        <f>Table2[[#This Row],[Value of output of Industrial wood
(forest and trees outside forest)
(at current prices)       ]]*$K$5/100</f>
        <v>66573.758333534555</v>
      </c>
      <c r="L36" s="131">
        <f>Table2[[#This Row],[Value of timber provisioning   ]]/Table2[[#This Row],[Geographic Area
(in hectare)]]*100000</f>
        <v>750.10995057615105</v>
      </c>
      <c r="M36" s="131">
        <v>323575.1230586209</v>
      </c>
      <c r="N36" s="131">
        <f>Table2[[#This Row],[Value of output of Industrial wood
(forest and trees outside forest)
(at current prices)      ]]*$N$5/100</f>
        <v>51421.180732463348</v>
      </c>
      <c r="O36" s="131">
        <f>Table2[[#This Row],[Value of timber provisioning    ]]/Table2[[#This Row],[Geographic Area
(in hectare)]]*100000</f>
        <v>579.38052925526574</v>
      </c>
      <c r="P36" s="131">
        <v>333529.51271611458</v>
      </c>
      <c r="Q36" s="131">
        <f>Table2[[#This Row],[Value of output of Industrial wood
(forest and trees outside forest)
(at current prices)          ]]*$Q$5/100</f>
        <v>61475.59727970665</v>
      </c>
      <c r="R36" s="131">
        <f>Table2[[#This Row],[Value of timber provisioning      ]]/Table2[[#This Row],[Geographic Area
(in hectare)]]*100000</f>
        <v>692.66717684904734</v>
      </c>
      <c r="S36" s="131">
        <v>422274.44196709391</v>
      </c>
      <c r="T36" s="131">
        <f>Table2[[#This Row],[Value of output of Industrial wood
(forest and trees outside forest)
(at current prices)           ]]*$T$5/100</f>
        <v>78905.072420740398</v>
      </c>
      <c r="U36" s="131">
        <f>Table2[[#This Row],[Value of timber provisioning          ]]/Table2[[#This Row],[Geographic Area
(in hectare)]]*100000</f>
        <v>889.05120358685315</v>
      </c>
      <c r="V36" s="131">
        <v>423193.26028905879</v>
      </c>
      <c r="W36" s="131">
        <f>Table2[[#This Row],[Value of output of Industrial wood
(forest and trees outside forest)
(at current prices)                     ]]*$W$5/100</f>
        <v>57573.806302519624</v>
      </c>
      <c r="X36" s="131">
        <f>Table2[[#This Row],[Value of timber provisioning       ]]/Table2[[#This Row],[Geographic Area
(in hectare)]]*100000</f>
        <v>648.70432556471542</v>
      </c>
      <c r="Y36" s="132">
        <v>497121.16133156151</v>
      </c>
      <c r="Z36" s="132">
        <f t="shared" si="0"/>
        <v>45959.353309394464</v>
      </c>
      <c r="AA36" s="133">
        <f>Z36/Table2[[#This Row],[Geographic Area
(in hectare)]]*100000</f>
        <v>517.84019863658807</v>
      </c>
      <c r="AB36" s="133">
        <v>478259.08208371839</v>
      </c>
      <c r="AC36" s="133">
        <f t="shared" si="1"/>
        <v>47273.880956835754</v>
      </c>
      <c r="AD36" s="133">
        <f>AC36/Table2[[#This Row],[Geographic Area
(in hectare)]]*100000</f>
        <v>532.65144398814391</v>
      </c>
    </row>
    <row r="37" spans="1:30" ht="28.5" x14ac:dyDescent="0.2">
      <c r="A37" s="129">
        <v>30</v>
      </c>
      <c r="B37" s="186" t="s">
        <v>7</v>
      </c>
      <c r="C37" s="131">
        <v>824900</v>
      </c>
      <c r="D37" s="131">
        <v>2657.9782157090799</v>
      </c>
      <c r="E37" s="131">
        <f>Table2[[#This Row],[Value of output of Industrial wood
(forest and trees outside forest)
(at current prices)]]*$E$5/100</f>
        <v>548.67942464994655</v>
      </c>
      <c r="F37" s="131">
        <f>Table2[[#This Row],[Value of timber provisioning]]/Table2[[#This Row],[Geographic Area
(in hectare)]]*100000</f>
        <v>66.514659310212934</v>
      </c>
      <c r="G37" s="131">
        <v>2177.5392341915049</v>
      </c>
      <c r="H37" s="131">
        <f>Table2[[#This Row],[Value of output of Industrial wood
(forest and trees outside forest)
(at current prices)  ]]*$H$5/100</f>
        <v>405.20394786100985</v>
      </c>
      <c r="I37" s="131">
        <f>Table2[[#This Row],[Value of timber provisioning ]]/Table2[[#This Row],[Geographic Area
(in hectare)]]*100000</f>
        <v>49.121584175173943</v>
      </c>
      <c r="J37" s="131">
        <v>2579.4315528608831</v>
      </c>
      <c r="K37" s="131">
        <f>Table2[[#This Row],[Value of output of Industrial wood
(forest and trees outside forest)
(at current prices)       ]]*$K$5/100</f>
        <v>427.71115371673636</v>
      </c>
      <c r="L37" s="131">
        <f>Table2[[#This Row],[Value of timber provisioning   ]]/Table2[[#This Row],[Geographic Area
(in hectare)]]*100000</f>
        <v>51.850061063975801</v>
      </c>
      <c r="M37" s="131">
        <v>2893.7226270020888</v>
      </c>
      <c r="N37" s="131">
        <f>Table2[[#This Row],[Value of output of Industrial wood
(forest and trees outside forest)
(at current prices)      ]]*$N$5/100</f>
        <v>459.85807804432397</v>
      </c>
      <c r="O37" s="131">
        <f>Table2[[#This Row],[Value of timber provisioning    ]]/Table2[[#This Row],[Geographic Area
(in hectare)]]*100000</f>
        <v>55.747130324199787</v>
      </c>
      <c r="P37" s="131">
        <v>2960.3924135956368</v>
      </c>
      <c r="Q37" s="131">
        <f>Table2[[#This Row],[Value of output of Industrial wood
(forest and trees outside forest)
(at current prices)          ]]*$Q$5/100</f>
        <v>545.65453691352195</v>
      </c>
      <c r="R37" s="131">
        <f>Table2[[#This Row],[Value of timber provisioning      ]]/Table2[[#This Row],[Geographic Area
(in hectare)]]*100000</f>
        <v>66.147961803069705</v>
      </c>
      <c r="S37" s="131">
        <v>4450.5904960206935</v>
      </c>
      <c r="T37" s="131">
        <f>Table2[[#This Row],[Value of output of Industrial wood
(forest and trees outside forest)
(at current prices)           ]]*$T$5/100</f>
        <v>831.62543242656716</v>
      </c>
      <c r="U37" s="131">
        <f>Table2[[#This Row],[Value of timber provisioning          ]]/Table2[[#This Row],[Geographic Area
(in hectare)]]*100000</f>
        <v>100.81530275506937</v>
      </c>
      <c r="V37" s="131">
        <v>3698.1545513589999</v>
      </c>
      <c r="W37" s="131">
        <f>Table2[[#This Row],[Value of output of Industrial wood
(forest and trees outside forest)
(at current prices)                     ]]*$W$5/100</f>
        <v>503.11962357645598</v>
      </c>
      <c r="X37" s="131">
        <f>Table2[[#This Row],[Value of timber provisioning       ]]/Table2[[#This Row],[Geographic Area
(in hectare)]]*100000</f>
        <v>60.991589717111893</v>
      </c>
      <c r="Y37" s="134">
        <v>13883.24892203785</v>
      </c>
      <c r="Z37" s="134">
        <f t="shared" si="0"/>
        <v>1283.5203807882995</v>
      </c>
      <c r="AA37" s="135">
        <f>Z37/Table2[[#This Row],[Geographic Area
(in hectare)]]*100000</f>
        <v>155.59708822745782</v>
      </c>
      <c r="AB37" s="135">
        <v>11926.580521657084</v>
      </c>
      <c r="AC37" s="135">
        <f t="shared" si="1"/>
        <v>1178.8918787416526</v>
      </c>
      <c r="AD37" s="135">
        <f>AC37/Table2[[#This Row],[Geographic Area
(in hectare)]]*100000</f>
        <v>142.91330812724604</v>
      </c>
    </row>
    <row r="38" spans="1:30" x14ac:dyDescent="0.2">
      <c r="A38" s="129">
        <v>31</v>
      </c>
      <c r="B38" s="130" t="s">
        <v>6</v>
      </c>
      <c r="C38" s="131">
        <v>11400</v>
      </c>
      <c r="D38" s="131">
        <v>0</v>
      </c>
      <c r="E38" s="131">
        <f>Table2[[#This Row],[Value of output of Industrial wood
(forest and trees outside forest)
(at current prices)]]*$E$5/100</f>
        <v>0</v>
      </c>
      <c r="F38" s="131">
        <f>Table2[[#This Row],[Value of timber provisioning]]/Table2[[#This Row],[Geographic Area
(in hectare)]]*100000</f>
        <v>0</v>
      </c>
      <c r="G38" s="131">
        <v>0</v>
      </c>
      <c r="H38" s="131">
        <f>Table2[[#This Row],[Value of output of Industrial wood
(forest and trees outside forest)
(at current prices)  ]]*$H$5/100</f>
        <v>0</v>
      </c>
      <c r="I38" s="131">
        <f>Table2[[#This Row],[Value of timber provisioning ]]/Table2[[#This Row],[Geographic Area
(in hectare)]]*100000</f>
        <v>0</v>
      </c>
      <c r="J38" s="131">
        <v>254.39486640063262</v>
      </c>
      <c r="K38" s="131">
        <f>Table2[[#This Row],[Value of output of Industrial wood
(forest and trees outside forest)
(at current prices)       ]]*$K$5/100</f>
        <v>42.182752121160057</v>
      </c>
      <c r="L38" s="131">
        <f>Table2[[#This Row],[Value of timber provisioning   ]]/Table2[[#This Row],[Geographic Area
(in hectare)]]*100000</f>
        <v>370.02414141368473</v>
      </c>
      <c r="M38" s="131">
        <v>279.2688737532286</v>
      </c>
      <c r="N38" s="131">
        <f>Table2[[#This Row],[Value of output of Industrial wood
(forest and trees outside forest)
(at current prices)      ]]*$N$5/100</f>
        <v>44.380220254492954</v>
      </c>
      <c r="O38" s="131">
        <f>Table2[[#This Row],[Value of timber provisioning    ]]/Table2[[#This Row],[Geographic Area
(in hectare)]]*100000</f>
        <v>389.30017767099082</v>
      </c>
      <c r="P38" s="131">
        <v>287.61901307845017</v>
      </c>
      <c r="Q38" s="131">
        <f>Table2[[#This Row],[Value of output of Industrial wood
(forest and trees outside forest)
(at current prices)          ]]*$Q$5/100</f>
        <v>53.013451415459087</v>
      </c>
      <c r="R38" s="131">
        <f>Table2[[#This Row],[Value of timber provisioning      ]]/Table2[[#This Row],[Geographic Area
(in hectare)]]*100000</f>
        <v>465.03027557420256</v>
      </c>
      <c r="S38" s="131">
        <v>636.73940133758879</v>
      </c>
      <c r="T38" s="131">
        <f>Table2[[#This Row],[Value of output of Industrial wood
(forest and trees outside forest)
(at current prices)           ]]*$T$5/100</f>
        <v>118.97942092265313</v>
      </c>
      <c r="U38" s="131">
        <f>Table2[[#This Row],[Value of timber provisioning          ]]/Table2[[#This Row],[Geographic Area
(in hectare)]]*100000</f>
        <v>1043.6791309004661</v>
      </c>
      <c r="V38" s="131">
        <v>642.94151361179433</v>
      </c>
      <c r="W38" s="131">
        <f>Table2[[#This Row],[Value of output of Industrial wood
(forest and trees outside forest)
(at current prices)                     ]]*$W$5/100</f>
        <v>87.469706259618476</v>
      </c>
      <c r="X38" s="131">
        <f>Table2[[#This Row],[Value of timber provisioning       ]]/Table2[[#This Row],[Geographic Area
(in hectare)]]*100000</f>
        <v>767.27812508437262</v>
      </c>
      <c r="Y38" s="132">
        <v>2293.1903359993516</v>
      </c>
      <c r="Z38" s="132">
        <f t="shared" si="0"/>
        <v>212.00776200228901</v>
      </c>
      <c r="AA38" s="133">
        <f>Z38/Table2[[#This Row],[Geographic Area
(in hectare)]]*100000</f>
        <v>1859.7172105463949</v>
      </c>
      <c r="AB38" s="133">
        <v>2320.5635597449141</v>
      </c>
      <c r="AC38" s="133">
        <f t="shared" si="1"/>
        <v>229.37786146829291</v>
      </c>
      <c r="AD38" s="133">
        <f>AC38/Table2[[#This Row],[Geographic Area
(in hectare)]]*100000</f>
        <v>2012.0865041078328</v>
      </c>
    </row>
    <row r="39" spans="1:30" x14ac:dyDescent="0.2">
      <c r="A39" s="129">
        <v>32</v>
      </c>
      <c r="B39" s="130" t="s">
        <v>5</v>
      </c>
      <c r="C39" s="131">
        <v>49100</v>
      </c>
      <c r="D39" s="131">
        <v>1351.7948345460702</v>
      </c>
      <c r="E39" s="131">
        <f>Table2[[#This Row],[Value of output of Industrial wood
(forest and trees outside forest)
(at current prices)]]*$E$5/100</f>
        <v>279.04743826714946</v>
      </c>
      <c r="F39" s="131">
        <f>Table2[[#This Row],[Value of timber provisioning]]/Table2[[#This Row],[Geographic Area
(in hectare)]]*100000</f>
        <v>568.32472152168941</v>
      </c>
      <c r="G39" s="131">
        <v>1323.9707062871253</v>
      </c>
      <c r="H39" s="131">
        <f>Table2[[#This Row],[Value of output of Industrial wood
(forest and trees outside forest)
(at current prices)  ]]*$H$5/100</f>
        <v>246.36899699263552</v>
      </c>
      <c r="I39" s="131">
        <f>Table2[[#This Row],[Value of timber provisioning ]]/Table2[[#This Row],[Geographic Area
(in hectare)]]*100000</f>
        <v>501.76985130882991</v>
      </c>
      <c r="J39" s="131">
        <v>1188.052404264814</v>
      </c>
      <c r="K39" s="131">
        <f>Table2[[#This Row],[Value of output of Industrial wood
(forest and trees outside forest)
(at current prices)       ]]*$K$5/100</f>
        <v>196.99815796253924</v>
      </c>
      <c r="L39" s="131">
        <f>Table2[[#This Row],[Value of timber provisioning   ]]/Table2[[#This Row],[Geographic Area
(in hectare)]]*100000</f>
        <v>401.21824432289054</v>
      </c>
      <c r="M39" s="131">
        <v>2671.4942677380386</v>
      </c>
      <c r="N39" s="131">
        <f>Table2[[#This Row],[Value of output of Industrial wood
(forest and trees outside forest)
(at current prices)      ]]*$N$5/100</f>
        <v>424.54249346668854</v>
      </c>
      <c r="O39" s="131">
        <f>Table2[[#This Row],[Value of timber provisioning    ]]/Table2[[#This Row],[Geographic Area
(in hectare)]]*100000</f>
        <v>864.64866286494612</v>
      </c>
      <c r="P39" s="131">
        <v>2891.863384705729</v>
      </c>
      <c r="Q39" s="131">
        <f>Table2[[#This Row],[Value of output of Industrial wood
(forest and trees outside forest)
(at current prices)          ]]*$Q$5/100</f>
        <v>533.0233818840984</v>
      </c>
      <c r="R39" s="131">
        <f>Table2[[#This Row],[Value of timber provisioning      ]]/Table2[[#This Row],[Geographic Area
(in hectare)]]*100000</f>
        <v>1085.5873358128276</v>
      </c>
      <c r="S39" s="131">
        <v>5145.6806648926458</v>
      </c>
      <c r="T39" s="131">
        <f>Table2[[#This Row],[Value of output of Industrial wood
(forest and trees outside forest)
(at current prices)           ]]*$T$5/100</f>
        <v>961.5081216518364</v>
      </c>
      <c r="U39" s="131">
        <f>Table2[[#This Row],[Value of timber provisioning          ]]/Table2[[#This Row],[Geographic Area
(in hectare)]]*100000</f>
        <v>1958.2650135475283</v>
      </c>
      <c r="V39" s="131">
        <v>5207.9013495301378</v>
      </c>
      <c r="W39" s="131">
        <f>Table2[[#This Row],[Value of output of Industrial wood
(forest and trees outside forest)
(at current prices)                     ]]*$W$5/100</f>
        <v>708.51483630830103</v>
      </c>
      <c r="X39" s="131">
        <f>Table2[[#This Row],[Value of timber provisioning       ]]/Table2[[#This Row],[Geographic Area
(in hectare)]]*100000</f>
        <v>1443.0037399354401</v>
      </c>
      <c r="Y39" s="134">
        <v>8093.9981431714141</v>
      </c>
      <c r="Z39" s="134">
        <f t="shared" si="0"/>
        <v>748.2983008632998</v>
      </c>
      <c r="AA39" s="135">
        <f>Z39/Table2[[#This Row],[Geographic Area
(in hectare)]]*100000</f>
        <v>1524.0291259945006</v>
      </c>
      <c r="AB39" s="135">
        <v>8102.3492188831369</v>
      </c>
      <c r="AC39" s="135">
        <f t="shared" si="1"/>
        <v>800.88284110649442</v>
      </c>
      <c r="AD39" s="135">
        <f>AC39/Table2[[#This Row],[Geographic Area
(in hectare)]]*100000</f>
        <v>1631.1259493003959</v>
      </c>
    </row>
    <row r="40" spans="1:30" x14ac:dyDescent="0.2">
      <c r="A40" s="129">
        <v>33</v>
      </c>
      <c r="B40" s="130" t="s">
        <v>4</v>
      </c>
      <c r="C40" s="131">
        <v>11100</v>
      </c>
      <c r="D40" s="131">
        <v>0</v>
      </c>
      <c r="E40" s="131">
        <f>Table2[[#This Row],[Value of output of Industrial wood
(forest and trees outside forest)
(at current prices)]]*$E$5/100</f>
        <v>0</v>
      </c>
      <c r="F40" s="131">
        <f>Table2[[#This Row],[Value of timber provisioning]]/Table2[[#This Row],[Geographic Area
(in hectare)]]*100000</f>
        <v>0</v>
      </c>
      <c r="G40" s="131">
        <v>0</v>
      </c>
      <c r="H40" s="131">
        <f>Table2[[#This Row],[Value of output of Industrial wood
(forest and trees outside forest)
(at current prices)  ]]*$H$5/100</f>
        <v>0</v>
      </c>
      <c r="I40" s="131">
        <f>Table2[[#This Row],[Value of timber provisioning ]]/Table2[[#This Row],[Geographic Area
(in hectare)]]*100000</f>
        <v>0</v>
      </c>
      <c r="J40" s="131">
        <v>322.7881267413793</v>
      </c>
      <c r="K40" s="131">
        <f>Table2[[#This Row],[Value of output of Industrial wood
(forest and trees outside forest)
(at current prices)       ]]*$K$5/100</f>
        <v>53.523452460483057</v>
      </c>
      <c r="L40" s="131">
        <f>Table2[[#This Row],[Value of timber provisioning   ]]/Table2[[#This Row],[Geographic Area
(in hectare)]]*100000</f>
        <v>482.19326540975732</v>
      </c>
      <c r="M40" s="131">
        <v>777.09158467186046</v>
      </c>
      <c r="N40" s="131">
        <f>Table2[[#This Row],[Value of output of Industrial wood
(forest and trees outside forest)
(at current prices)      ]]*$N$5/100</f>
        <v>123.49208568128664</v>
      </c>
      <c r="O40" s="131">
        <f>Table2[[#This Row],[Value of timber provisioning    ]]/Table2[[#This Row],[Geographic Area
(in hectare)]]*100000</f>
        <v>1112.5413124440238</v>
      </c>
      <c r="P40" s="131">
        <v>841.19315823134866</v>
      </c>
      <c r="Q40" s="131">
        <f>Table2[[#This Row],[Value of output of Industrial wood
(forest and trees outside forest)
(at current prices)          ]]*$Q$5/100</f>
        <v>155.04730423628394</v>
      </c>
      <c r="R40" s="131">
        <f>Table2[[#This Row],[Value of timber provisioning      ]]/Table2[[#This Row],[Geographic Area
(in hectare)]]*100000</f>
        <v>1396.8225606872427</v>
      </c>
      <c r="S40" s="131">
        <v>1650.7467224399202</v>
      </c>
      <c r="T40" s="131">
        <f>Table2[[#This Row],[Value of output of Industrial wood
(forest and trees outside forest)
(at current prices)           ]]*$T$5/100</f>
        <v>308.45411594332717</v>
      </c>
      <c r="U40" s="131">
        <f>Table2[[#This Row],[Value of timber provisioning          ]]/Table2[[#This Row],[Geographic Area
(in hectare)]]*100000</f>
        <v>2778.8659093993438</v>
      </c>
      <c r="V40" s="131">
        <v>1670.7072675888001</v>
      </c>
      <c r="W40" s="131">
        <f>Table2[[#This Row],[Value of output of Industrial wood
(forest and trees outside forest)
(at current prices)                     ]]*$W$5/100</f>
        <v>227.29326205873008</v>
      </c>
      <c r="X40" s="131">
        <f>Table2[[#This Row],[Value of timber provisioning       ]]/Table2[[#This Row],[Geographic Area
(in hectare)]]*100000</f>
        <v>2047.687045574145</v>
      </c>
      <c r="Y40" s="132">
        <v>2223.7795457116567</v>
      </c>
      <c r="Z40" s="132">
        <f t="shared" si="0"/>
        <v>205.59066435596938</v>
      </c>
      <c r="AA40" s="133">
        <f>Z40/Table2[[#This Row],[Geographic Area
(in hectare)]]*100000</f>
        <v>1852.1681473510757</v>
      </c>
      <c r="AB40" s="133">
        <v>2226.0739558441928</v>
      </c>
      <c r="AC40" s="133">
        <f t="shared" si="1"/>
        <v>220.03796505273601</v>
      </c>
      <c r="AD40" s="133">
        <f>AC40/Table2[[#This Row],[Geographic Area
(in hectare)]]*100000</f>
        <v>1982.3240094841083</v>
      </c>
    </row>
    <row r="41" spans="1:30" x14ac:dyDescent="0.2">
      <c r="A41" s="129">
        <v>34</v>
      </c>
      <c r="B41" s="130" t="s">
        <v>3</v>
      </c>
      <c r="C41" s="131">
        <v>148300</v>
      </c>
      <c r="D41" s="131">
        <v>0</v>
      </c>
      <c r="E41" s="131">
        <f>Table2[[#This Row],[Value of output of Industrial wood
(forest and trees outside forest)
(at current prices)]]*$E$5/100</f>
        <v>0</v>
      </c>
      <c r="F41" s="131">
        <f>Table2[[#This Row],[Value of timber provisioning]]/Table2[[#This Row],[Geographic Area
(in hectare)]]*100000</f>
        <v>0</v>
      </c>
      <c r="G41" s="131">
        <v>0</v>
      </c>
      <c r="H41" s="131">
        <f>Table2[[#This Row],[Value of output of Industrial wood
(forest and trees outside forest)
(at current prices)  ]]*$H$5/100</f>
        <v>0</v>
      </c>
      <c r="I41" s="131">
        <f>Table2[[#This Row],[Value of timber provisioning ]]/Table2[[#This Row],[Geographic Area
(in hectare)]]*100000</f>
        <v>0</v>
      </c>
      <c r="J41" s="131">
        <v>3240.3463636149895</v>
      </c>
      <c r="K41" s="131">
        <f>Table2[[#This Row],[Value of output of Industrial wood
(forest and trees outside forest)
(at current prices)       ]]*$K$5/100</f>
        <v>537.30143763126489</v>
      </c>
      <c r="L41" s="131">
        <f>Table2[[#This Row],[Value of timber provisioning   ]]/Table2[[#This Row],[Geographic Area
(in hectare)]]*100000</f>
        <v>362.30710561784548</v>
      </c>
      <c r="M41" s="131">
        <v>7852.7149608945901</v>
      </c>
      <c r="N41" s="131">
        <f>Table2[[#This Row],[Value of output of Industrial wood
(forest and trees outside forest)
(at current prices)      ]]*$N$5/100</f>
        <v>1247.9200237266859</v>
      </c>
      <c r="O41" s="131">
        <f>Table2[[#This Row],[Value of timber provisioning    ]]/Table2[[#This Row],[Geographic Area
(in hectare)]]*100000</f>
        <v>841.48349543269455</v>
      </c>
      <c r="P41" s="131">
        <v>7532.8362790864758</v>
      </c>
      <c r="Q41" s="131">
        <f>Table2[[#This Row],[Value of output of Industrial wood
(forest and trees outside forest)
(at current prices)          ]]*$Q$5/100</f>
        <v>1388.439678683673</v>
      </c>
      <c r="R41" s="131">
        <f>Table2[[#This Row],[Value of timber provisioning      ]]/Table2[[#This Row],[Geographic Area
(in hectare)]]*100000</f>
        <v>936.23714004293527</v>
      </c>
      <c r="S41" s="131">
        <v>13964.418139543239</v>
      </c>
      <c r="T41" s="131">
        <f>Table2[[#This Row],[Value of output of Industrial wood
(forest and trees outside forest)
(at current prices)           ]]*$T$5/100</f>
        <v>2609.3538114249022</v>
      </c>
      <c r="U41" s="131">
        <f>Table2[[#This Row],[Value of timber provisioning          ]]/Table2[[#This Row],[Geographic Area
(in hectare)]]*100000</f>
        <v>1759.5103246290641</v>
      </c>
      <c r="V41" s="131">
        <v>14100.437504708114</v>
      </c>
      <c r="W41" s="131">
        <f>Table2[[#This Row],[Value of output of Industrial wood
(forest and trees outside forest)
(at current prices)                     ]]*$W$5/100</f>
        <v>1918.3099870785838</v>
      </c>
      <c r="X41" s="131">
        <f>Table2[[#This Row],[Value of timber provisioning       ]]/Table2[[#This Row],[Geographic Area
(in hectare)]]*100000</f>
        <v>1293.5333695742304</v>
      </c>
      <c r="Y41" s="134">
        <v>18268.018752354055</v>
      </c>
      <c r="Z41" s="134">
        <f t="shared" si="0"/>
        <v>1688.8967789124356</v>
      </c>
      <c r="AA41" s="135">
        <f>Z41/Table2[[#This Row],[Geographic Area
(in hectare)]]*100000</f>
        <v>1138.8380167986752</v>
      </c>
      <c r="AB41" s="135">
        <v>18486.079397755479</v>
      </c>
      <c r="AC41" s="135">
        <f t="shared" si="1"/>
        <v>1827.2705099516129</v>
      </c>
      <c r="AD41" s="135">
        <f>AC41/Table2[[#This Row],[Geographic Area
(in hectare)]]*100000</f>
        <v>1232.1446459552346</v>
      </c>
    </row>
    <row r="42" spans="1:30" x14ac:dyDescent="0.2">
      <c r="A42" s="129">
        <v>35</v>
      </c>
      <c r="B42" s="130" t="s">
        <v>2</v>
      </c>
      <c r="C42" s="131">
        <v>3000</v>
      </c>
      <c r="D42" s="131">
        <v>0</v>
      </c>
      <c r="E42" s="131">
        <f>Table2[[#This Row],[Value of output of Industrial wood
(forest and trees outside forest)
(at current prices)]]*$E$5/100</f>
        <v>0</v>
      </c>
      <c r="F42" s="131">
        <f>Table2[[#This Row],[Value of timber provisioning]]/Table2[[#This Row],[Geographic Area
(in hectare)]]*100000</f>
        <v>0</v>
      </c>
      <c r="G42" s="131">
        <v>0</v>
      </c>
      <c r="H42" s="131">
        <f>Table2[[#This Row],[Value of output of Industrial wood
(forest and trees outside forest)
(at current prices)  ]]*$H$5/100</f>
        <v>0</v>
      </c>
      <c r="I42" s="131">
        <f>Table2[[#This Row],[Value of timber provisioning ]]/Table2[[#This Row],[Geographic Area
(in hectare)]]*100000</f>
        <v>0</v>
      </c>
      <c r="J42" s="131">
        <v>161.10728991219906</v>
      </c>
      <c r="K42" s="131">
        <f>Table2[[#This Row],[Value of output of Industrial wood
(forest and trees outside forest)
(at current prices)       ]]*$K$5/100</f>
        <v>26.714174587845626</v>
      </c>
      <c r="L42" s="131">
        <f>Table2[[#This Row],[Value of timber provisioning   ]]/Table2[[#This Row],[Geographic Area
(in hectare)]]*100000</f>
        <v>890.472486261521</v>
      </c>
      <c r="M42" s="131">
        <v>395.36238518392906</v>
      </c>
      <c r="N42" s="131">
        <f>Table2[[#This Row],[Value of output of Industrial wood
(forest and trees outside forest)
(at current prices)      ]]*$N$5/100</f>
        <v>62.829306750128296</v>
      </c>
      <c r="O42" s="131">
        <f>Table2[[#This Row],[Value of timber provisioning    ]]/Table2[[#This Row],[Geographic Area
(in hectare)]]*100000</f>
        <v>2094.3102250042766</v>
      </c>
      <c r="P42" s="131">
        <v>427.97546646858098</v>
      </c>
      <c r="Q42" s="131">
        <f>Table2[[#This Row],[Value of output of Industrial wood
(forest and trees outside forest)
(at current prices)          ]]*$Q$5/100</f>
        <v>78.883716190390089</v>
      </c>
      <c r="R42" s="131">
        <f>Table2[[#This Row],[Value of timber provisioning      ]]/Table2[[#This Row],[Geographic Area
(in hectare)]]*100000</f>
        <v>2629.4572063463361</v>
      </c>
      <c r="S42" s="131">
        <v>224.79338611356619</v>
      </c>
      <c r="T42" s="131">
        <f>Table2[[#This Row],[Value of output of Industrial wood
(forest and trees outside forest)
(at current prices)           ]]*$T$5/100</f>
        <v>42.004290689173651</v>
      </c>
      <c r="U42" s="131">
        <f>Table2[[#This Row],[Value of timber provisioning          ]]/Table2[[#This Row],[Geographic Area
(in hectare)]]*100000</f>
        <v>1400.1430229724551</v>
      </c>
      <c r="V42" s="131">
        <v>227.51154903443955</v>
      </c>
      <c r="W42" s="131">
        <f>Table2[[#This Row],[Value of output of Industrial wood
(forest and trees outside forest)
(at current prices)                     ]]*$W$5/100</f>
        <v>30.952066313031668</v>
      </c>
      <c r="X42" s="131">
        <f>Table2[[#This Row],[Value of timber provisioning       ]]/Table2[[#This Row],[Geographic Area
(in hectare)]]*100000</f>
        <v>1031.7355437677222</v>
      </c>
      <c r="Y42" s="132">
        <v>518.47094453178545</v>
      </c>
      <c r="Z42" s="132">
        <f t="shared" si="0"/>
        <v>47.933162323176575</v>
      </c>
      <c r="AA42" s="133">
        <f>Z42/Table2[[#This Row],[Geographic Area
(in hectare)]]*100000</f>
        <v>1597.7720774392189</v>
      </c>
      <c r="AB42" s="133">
        <v>519.00588289420239</v>
      </c>
      <c r="AC42" s="133">
        <f t="shared" si="1"/>
        <v>51.301529323687944</v>
      </c>
      <c r="AD42" s="133">
        <f>AC42/Table2[[#This Row],[Geographic Area
(in hectare)]]*100000</f>
        <v>1710.0509774562647</v>
      </c>
    </row>
    <row r="43" spans="1:30" x14ac:dyDescent="0.2">
      <c r="A43" s="129">
        <v>36</v>
      </c>
      <c r="B43" s="130" t="s">
        <v>1</v>
      </c>
      <c r="C43" s="131">
        <v>49000</v>
      </c>
      <c r="D43" s="131">
        <v>965.56773896147888</v>
      </c>
      <c r="E43" s="131">
        <f>Table2[[#This Row],[Value of output of Industrial wood
(forest and trees outside forest)
(at current prices)]]*$E$5/100</f>
        <v>199.31959876224963</v>
      </c>
      <c r="F43" s="131">
        <f>Table2[[#This Row],[Value of timber provisioning]]/Table2[[#This Row],[Geographic Area
(in hectare)]]*100000</f>
        <v>406.7746913515299</v>
      </c>
      <c r="G43" s="131">
        <v>945.69336163366086</v>
      </c>
      <c r="H43" s="131">
        <f>Table2[[#This Row],[Value of output of Industrial wood
(forest and trees outside forest)
(at current prices)  ]]*$H$5/100</f>
        <v>175.97785499473966</v>
      </c>
      <c r="I43" s="131">
        <f>Table2[[#This Row],[Value of timber provisioning ]]/Table2[[#This Row],[Geographic Area
(in hectare)]]*100000</f>
        <v>359.13847958110136</v>
      </c>
      <c r="J43" s="131">
        <v>910.77046825684909</v>
      </c>
      <c r="K43" s="131">
        <f>Table2[[#This Row],[Value of output of Industrial wood
(forest and trees outside forest)
(at current prices)       ]]*$K$5/100</f>
        <v>151.0203623419344</v>
      </c>
      <c r="L43" s="131">
        <f>Table2[[#This Row],[Value of timber provisioning   ]]/Table2[[#This Row],[Geographic Area
(in hectare)]]*100000</f>
        <v>308.20482110598857</v>
      </c>
      <c r="M43" s="131">
        <v>2058.6110400956309</v>
      </c>
      <c r="N43" s="131">
        <f>Table2[[#This Row],[Value of output of Industrial wood
(forest and trees outside forest)
(at current prices)      ]]*$N$5/100</f>
        <v>327.14570066446117</v>
      </c>
      <c r="O43" s="131">
        <f>Table2[[#This Row],[Value of timber provisioning    ]]/Table2[[#This Row],[Geographic Area
(in hectare)]]*100000</f>
        <v>667.64428707032891</v>
      </c>
      <c r="P43" s="131">
        <v>2228.4239805777838</v>
      </c>
      <c r="Q43" s="131">
        <f>Table2[[#This Row],[Value of output of Industrial wood
(forest and trees outside forest)
(at current prices)          ]]*$Q$5/100</f>
        <v>410.73934981892774</v>
      </c>
      <c r="R43" s="131">
        <f>Table2[[#This Row],[Value of timber provisioning      ]]/Table2[[#This Row],[Geographic Area
(in hectare)]]*100000</f>
        <v>838.24357105903619</v>
      </c>
      <c r="S43" s="131">
        <v>4797.2102458621284</v>
      </c>
      <c r="T43" s="131">
        <f>Table2[[#This Row],[Value of output of Industrial wood
(forest and trees outside forest)
(at current prices)           ]]*$T$5/100</f>
        <v>896.39387149262029</v>
      </c>
      <c r="U43" s="131">
        <f>Table2[[#This Row],[Value of timber provisioning          ]]/Table2[[#This Row],[Geographic Area
(in hectare)]]*100000</f>
        <v>1829.375247944123</v>
      </c>
      <c r="V43" s="131">
        <v>4855</v>
      </c>
      <c r="W43" s="131">
        <f>Table2[[#This Row],[Value of output of Industrial wood
(forest and trees outside forest)
(at current prices)                     ]]*$W$5/100</f>
        <v>660.503972600623</v>
      </c>
      <c r="X43" s="131">
        <f>Table2[[#This Row],[Value of timber provisioning       ]]/Table2[[#This Row],[Geographic Area
(in hectare)]]*100000</f>
        <v>1347.9672910216796</v>
      </c>
      <c r="Y43" s="134">
        <v>5269.7944476574767</v>
      </c>
      <c r="Z43" s="134">
        <f t="shared" si="0"/>
        <v>487.19781760857126</v>
      </c>
      <c r="AA43" s="135">
        <f>Z43/Table2[[#This Row],[Geographic Area
(in hectare)]]*100000</f>
        <v>994.28126042565566</v>
      </c>
      <c r="AB43" s="135">
        <v>5275.2316187117776</v>
      </c>
      <c r="AC43" s="135">
        <f t="shared" si="1"/>
        <v>521.43426210788175</v>
      </c>
      <c r="AD43" s="135">
        <f>AC43/Table2[[#This Row],[Geographic Area
(in hectare)]]*100000</f>
        <v>1064.1515553222077</v>
      </c>
    </row>
    <row r="44" spans="1:30" s="60" customFormat="1" x14ac:dyDescent="0.2">
      <c r="A44" s="136"/>
      <c r="B44" s="137" t="s">
        <v>0</v>
      </c>
      <c r="C44" s="137"/>
      <c r="D44" s="138">
        <v>7425186.0945934644</v>
      </c>
      <c r="E44" s="138">
        <v>1532761.5592265022</v>
      </c>
      <c r="F44" s="138"/>
      <c r="G44" s="138">
        <v>7885476.8441798631</v>
      </c>
      <c r="H44" s="138">
        <f>Table2[[#This Row],[Value of output of Industrial wood
(forest and trees outside forest)
(at current prices)  ]]*$H$5/100</f>
        <v>1467356.4994178433</v>
      </c>
      <c r="I44" s="138"/>
      <c r="J44" s="138">
        <v>9242134.1939316504</v>
      </c>
      <c r="K44" s="138">
        <f>Table2[[#This Row],[Value of output of Industrial wood
(forest and trees outside forest)
(at current prices)       ]]*$K$5/100</f>
        <v>1532494.1941208399</v>
      </c>
      <c r="L44" s="138"/>
      <c r="M44" s="138">
        <v>11203240.893139351</v>
      </c>
      <c r="N44" s="131">
        <f>Table2[[#This Row],[Value of output of Industrial wood
(forest and trees outside forest)
(at current prices)      ]]*$N$5/100</f>
        <v>1780371.3379136247</v>
      </c>
      <c r="O44" s="138"/>
      <c r="P44" s="138">
        <v>12073851.253253274</v>
      </c>
      <c r="Q44" s="131">
        <f>Table2[[#This Row],[Value of output of Industrial wood
(forest and trees outside forest)
(at current prices)          ]]*$Q$5/100</f>
        <v>2225431.9002104243</v>
      </c>
      <c r="R44" s="138"/>
      <c r="S44" s="138">
        <v>14317177.31641626</v>
      </c>
      <c r="T44" s="138">
        <f>Table2[[#This Row],[Value of output of Industrial wood
(forest and trees outside forest)
(at current prices)           ]]*$T$5/100</f>
        <v>2675269.4473998956</v>
      </c>
      <c r="U44" s="138"/>
      <c r="V44" s="138">
        <v>15695608.228862202</v>
      </c>
      <c r="W44" s="138">
        <f>Table2[[#This Row],[Value of output of Industrial wood
(forest and trees outside forest)
(at current prices)                     ]]*$W$5/100</f>
        <v>2135326.7945512896</v>
      </c>
      <c r="X44" s="131"/>
      <c r="Y44" s="139">
        <v>19970914.467475116</v>
      </c>
      <c r="Z44" s="139">
        <f t="shared" si="0"/>
        <v>1846331.2071927954</v>
      </c>
      <c r="AA44" s="140"/>
      <c r="AB44" s="140">
        <v>19861245.449249875</v>
      </c>
      <c r="AC44" s="140">
        <f t="shared" si="1"/>
        <v>1963199.8391574267</v>
      </c>
      <c r="AD44" s="140"/>
    </row>
  </sheetData>
  <mergeCells count="10">
    <mergeCell ref="A2:C3"/>
    <mergeCell ref="Y6:AA6"/>
    <mergeCell ref="AB6:AD6"/>
    <mergeCell ref="D6:F6"/>
    <mergeCell ref="G6:I6"/>
    <mergeCell ref="J6:L6"/>
    <mergeCell ref="M6:O6"/>
    <mergeCell ref="P6:R6"/>
    <mergeCell ref="S6:U6"/>
    <mergeCell ref="V6:X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colBreaks count="8" manualBreakCount="8">
    <brk id="6" max="1048575" man="1"/>
    <brk id="9" max="1048575" man="1"/>
    <brk id="12" max="1048575" man="1"/>
    <brk id="15" max="1048575" man="1"/>
    <brk id="18" max="1048575" man="1"/>
    <brk id="21" max="1048575" man="1"/>
    <brk id="24" max="1048575" man="1"/>
    <brk id="27" max="1048575" man="1"/>
  </col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34C6-4B77-4161-8B41-2DF41DA26563}">
  <dimension ref="A1:AD44"/>
  <sheetViews>
    <sheetView view="pageBreakPreview" topLeftCell="C1" zoomScale="130" zoomScaleNormal="115" zoomScaleSheetLayoutView="130" workbookViewId="0">
      <selection activeCell="G8" sqref="G8:I44"/>
    </sheetView>
  </sheetViews>
  <sheetFormatPr defaultRowHeight="15" x14ac:dyDescent="0.25"/>
  <cols>
    <col min="1" max="1" width="12.7109375" customWidth="1"/>
    <col min="2" max="2" width="21.28515625" customWidth="1"/>
    <col min="3" max="3" width="17.85546875" customWidth="1"/>
    <col min="4" max="27" width="12.7109375" customWidth="1"/>
    <col min="28" max="28" width="12.5703125" customWidth="1"/>
    <col min="29" max="29" width="11.140625" customWidth="1"/>
    <col min="30" max="30" width="12.140625" customWidth="1"/>
  </cols>
  <sheetData>
    <row r="1" spans="1:30" x14ac:dyDescent="0.25">
      <c r="A1" s="1" t="s">
        <v>235</v>
      </c>
      <c r="E1" s="1" t="s">
        <v>235</v>
      </c>
      <c r="H1" s="1" t="s">
        <v>235</v>
      </c>
      <c r="K1" s="1" t="s">
        <v>235</v>
      </c>
      <c r="N1" s="1" t="s">
        <v>235</v>
      </c>
      <c r="Q1" s="1" t="s">
        <v>235</v>
      </c>
      <c r="T1" s="1" t="s">
        <v>235</v>
      </c>
      <c r="W1" s="1" t="s">
        <v>235</v>
      </c>
      <c r="Z1" s="1" t="s">
        <v>235</v>
      </c>
      <c r="AC1" s="1" t="s">
        <v>235</v>
      </c>
    </row>
    <row r="2" spans="1:30" x14ac:dyDescent="0.25">
      <c r="A2" s="228" t="s">
        <v>64</v>
      </c>
      <c r="B2" s="228"/>
      <c r="C2" s="228"/>
    </row>
    <row r="3" spans="1:30" ht="39" customHeight="1" x14ac:dyDescent="0.25">
      <c r="A3" s="228"/>
      <c r="B3" s="228"/>
      <c r="C3" s="228"/>
    </row>
    <row r="4" spans="1:30" ht="16.5" x14ac:dyDescent="0.25">
      <c r="B4" s="4"/>
      <c r="C4" s="4"/>
    </row>
    <row r="5" spans="1:30" x14ac:dyDescent="0.25">
      <c r="B5" s="3" t="s">
        <v>62</v>
      </c>
      <c r="C5" s="3"/>
      <c r="E5" s="7">
        <v>20.642735948969133</v>
      </c>
      <c r="F5" s="7"/>
      <c r="G5" s="7"/>
      <c r="H5" s="7">
        <v>19.009314987895472</v>
      </c>
      <c r="I5" s="7"/>
      <c r="J5" s="7"/>
      <c r="K5" s="7">
        <v>17.158048254721205</v>
      </c>
      <c r="L5" s="7"/>
      <c r="M5" s="7"/>
      <c r="N5" s="7">
        <v>17.310167491868647</v>
      </c>
      <c r="O5" s="7"/>
      <c r="P5" s="7"/>
      <c r="Q5" s="7">
        <v>20.479245862144118</v>
      </c>
      <c r="R5" s="7"/>
      <c r="S5" s="7"/>
      <c r="T5" s="7">
        <v>21.218900491946162</v>
      </c>
      <c r="U5" s="7"/>
      <c r="V5" s="7"/>
      <c r="W5" s="7">
        <v>14.943934502909434</v>
      </c>
      <c r="X5" s="7"/>
      <c r="Y5" s="7"/>
      <c r="Z5" s="7">
        <v>10.646589468501569</v>
      </c>
      <c r="AA5" s="7"/>
      <c r="AC5" s="7">
        <v>11.328010905476566</v>
      </c>
    </row>
    <row r="6" spans="1:30" s="57" customFormat="1" x14ac:dyDescent="0.25">
      <c r="A6" s="229"/>
      <c r="B6" s="231"/>
      <c r="C6" s="176"/>
      <c r="D6" s="229" t="s">
        <v>61</v>
      </c>
      <c r="E6" s="230"/>
      <c r="F6" s="231"/>
      <c r="G6" s="229" t="s">
        <v>60</v>
      </c>
      <c r="H6" s="230"/>
      <c r="I6" s="231"/>
      <c r="J6" s="229" t="s">
        <v>59</v>
      </c>
      <c r="K6" s="230"/>
      <c r="L6" s="231"/>
      <c r="M6" s="229" t="s">
        <v>58</v>
      </c>
      <c r="N6" s="230"/>
      <c r="O6" s="231"/>
      <c r="P6" s="229" t="s">
        <v>57</v>
      </c>
      <c r="Q6" s="230"/>
      <c r="R6" s="231"/>
      <c r="S6" s="229" t="s">
        <v>56</v>
      </c>
      <c r="T6" s="230"/>
      <c r="U6" s="231"/>
      <c r="V6" s="229" t="s">
        <v>55</v>
      </c>
      <c r="W6" s="230"/>
      <c r="X6" s="231"/>
      <c r="Y6" s="229" t="s">
        <v>54</v>
      </c>
      <c r="Z6" s="230"/>
      <c r="AA6" s="231"/>
      <c r="AB6" s="229" t="s">
        <v>53</v>
      </c>
      <c r="AC6" s="230"/>
      <c r="AD6" s="231"/>
    </row>
    <row r="7" spans="1:30" s="57" customFormat="1" ht="135" x14ac:dyDescent="0.25">
      <c r="A7" s="145" t="s">
        <v>52</v>
      </c>
      <c r="B7" s="145" t="s">
        <v>51</v>
      </c>
      <c r="C7" s="145" t="s">
        <v>95</v>
      </c>
      <c r="D7" s="145" t="s">
        <v>65</v>
      </c>
      <c r="E7" s="145" t="s">
        <v>49</v>
      </c>
      <c r="F7" s="145" t="s">
        <v>96</v>
      </c>
      <c r="G7" s="145" t="s">
        <v>66</v>
      </c>
      <c r="H7" s="145" t="s">
        <v>47</v>
      </c>
      <c r="I7" s="145" t="s">
        <v>96</v>
      </c>
      <c r="J7" s="145" t="s">
        <v>67</v>
      </c>
      <c r="K7" s="145" t="s">
        <v>45</v>
      </c>
      <c r="L7" s="145" t="s">
        <v>96</v>
      </c>
      <c r="M7" s="145" t="s">
        <v>68</v>
      </c>
      <c r="N7" s="145" t="s">
        <v>43</v>
      </c>
      <c r="O7" s="145" t="s">
        <v>96</v>
      </c>
      <c r="P7" s="145" t="s">
        <v>69</v>
      </c>
      <c r="Q7" s="145" t="s">
        <v>41</v>
      </c>
      <c r="R7" s="145" t="s">
        <v>96</v>
      </c>
      <c r="S7" s="145" t="s">
        <v>70</v>
      </c>
      <c r="T7" s="145" t="s">
        <v>39</v>
      </c>
      <c r="U7" s="145" t="s">
        <v>96</v>
      </c>
      <c r="V7" s="145" t="s">
        <v>71</v>
      </c>
      <c r="W7" s="145" t="s">
        <v>37</v>
      </c>
      <c r="X7" s="145" t="s">
        <v>96</v>
      </c>
      <c r="Y7" s="145" t="s">
        <v>71</v>
      </c>
      <c r="Z7" s="145" t="s">
        <v>37</v>
      </c>
      <c r="AA7" s="145" t="s">
        <v>96</v>
      </c>
      <c r="AB7" s="145" t="s">
        <v>71</v>
      </c>
      <c r="AC7" s="145" t="s">
        <v>37</v>
      </c>
      <c r="AD7" s="145" t="s">
        <v>96</v>
      </c>
    </row>
    <row r="8" spans="1:30" x14ac:dyDescent="0.25">
      <c r="A8" s="5">
        <v>1</v>
      </c>
      <c r="B8" s="146" t="s">
        <v>36</v>
      </c>
      <c r="C8" s="147">
        <v>16296800</v>
      </c>
      <c r="D8" s="147">
        <v>35522.855822091005</v>
      </c>
      <c r="E8" s="147">
        <f>D8*$E$5/100</f>
        <v>7332.8893288872541</v>
      </c>
      <c r="F8" s="147">
        <f>E8/C8*100000</f>
        <v>44.995884645373657</v>
      </c>
      <c r="G8" s="147">
        <v>34302.503131833364</v>
      </c>
      <c r="H8" s="147">
        <f>G8*$H$5/100</f>
        <v>6520.670869062913</v>
      </c>
      <c r="I8" s="147">
        <f>H8/C8*100000</f>
        <v>40.011970871968195</v>
      </c>
      <c r="J8" s="147">
        <v>39869.312609455788</v>
      </c>
      <c r="K8" s="147">
        <f>J8*$K$5/100</f>
        <v>6840.7958963560695</v>
      </c>
      <c r="L8" s="147">
        <f>K8/C8*100000</f>
        <v>41.976313732487782</v>
      </c>
      <c r="M8" s="147">
        <v>31283.599694131506</v>
      </c>
      <c r="N8" s="147">
        <f>M8*$N$5/100</f>
        <v>5415.2435045398715</v>
      </c>
      <c r="O8" s="147">
        <f>N8/C8*100000</f>
        <v>33.228876248956063</v>
      </c>
      <c r="P8" s="147">
        <v>32281.830698119262</v>
      </c>
      <c r="Q8" s="147">
        <f>P8*$Q$5/100</f>
        <v>6611.0754774689594</v>
      </c>
      <c r="R8" s="147">
        <f>Q8/C8*100000</f>
        <v>40.566709277090958</v>
      </c>
      <c r="S8" s="147">
        <v>50943.529194009629</v>
      </c>
      <c r="T8" s="147">
        <f>S8*$T$5/100</f>
        <v>10809.656766762444</v>
      </c>
      <c r="U8" s="147">
        <f>T8/C8*100000</f>
        <v>66.329934507157503</v>
      </c>
      <c r="V8" s="147">
        <v>57905.252692582857</v>
      </c>
      <c r="W8" s="147">
        <f>V8*$W$5/100</f>
        <v>8653.3230361237838</v>
      </c>
      <c r="X8" s="147">
        <f>W8/C8*100000</f>
        <v>53.098295592532182</v>
      </c>
      <c r="Y8" s="147">
        <v>76880.588185721426</v>
      </c>
      <c r="Z8" s="147">
        <v>8185.1606051030794</v>
      </c>
      <c r="AA8" s="147">
        <v>50.225569468258065</v>
      </c>
      <c r="AB8" s="147">
        <v>71202.215540541612</v>
      </c>
      <c r="AC8" s="147">
        <v>8065.7947413734837</v>
      </c>
      <c r="AD8" s="147">
        <v>49.493119761999189</v>
      </c>
    </row>
    <row r="9" spans="1:30" x14ac:dyDescent="0.25">
      <c r="A9" s="6">
        <v>2</v>
      </c>
      <c r="B9" s="148" t="s">
        <v>35</v>
      </c>
      <c r="C9" s="2">
        <v>8374300</v>
      </c>
      <c r="D9" s="2">
        <v>158779.4970043248</v>
      </c>
      <c r="E9" s="2">
        <f t="shared" ref="E9:E44" si="0">D9*$E$5/100</f>
        <v>32776.432307704126</v>
      </c>
      <c r="F9" s="2">
        <f t="shared" ref="F9:F43" si="1">E9/C9*100000</f>
        <v>391.39309921670025</v>
      </c>
      <c r="G9" s="2">
        <v>155812.72297657459</v>
      </c>
      <c r="H9" s="2">
        <f t="shared" ref="H9:H44" si="2">G9*$H$5/100</f>
        <v>29618.931301834044</v>
      </c>
      <c r="I9" s="2">
        <f t="shared" ref="I9:I43" si="3">H9/C9*100000</f>
        <v>353.68844323506494</v>
      </c>
      <c r="J9" s="2">
        <v>196824.99099317004</v>
      </c>
      <c r="K9" s="2">
        <f t="shared" ref="K9:K44" si="4">J9*$K$5/100</f>
        <v>33771.326931958778</v>
      </c>
      <c r="L9" s="2">
        <f t="shared" ref="L9:L43" si="5">K9/C9*100000</f>
        <v>403.27343099672544</v>
      </c>
      <c r="M9" s="2">
        <v>194222.35598176214</v>
      </c>
      <c r="N9" s="2">
        <f t="shared" ref="N9:N44" si="6">M9*$N$5/100</f>
        <v>33620.215127096388</v>
      </c>
      <c r="O9" s="2">
        <f t="shared" ref="O9:O43" si="7">N9/C9*100000</f>
        <v>401.46896011722043</v>
      </c>
      <c r="P9" s="2">
        <v>197930.2501617223</v>
      </c>
      <c r="Q9" s="2">
        <f t="shared" ref="Q9:Q44" si="8">P9*$Q$5/100</f>
        <v>40534.622566176018</v>
      </c>
      <c r="R9" s="2">
        <f t="shared" ref="R9:R43" si="9">Q9/C9*100000</f>
        <v>484.03595006359961</v>
      </c>
      <c r="S9" s="2">
        <v>194254.7572239681</v>
      </c>
      <c r="T9" s="2">
        <f t="shared" ref="T9:T44" si="10">S9*$T$5/100</f>
        <v>41218.72363622539</v>
      </c>
      <c r="U9" s="2">
        <f t="shared" ref="U9:U43" si="11">T9/C9*100000</f>
        <v>492.20500383584766</v>
      </c>
      <c r="V9" s="2">
        <v>196024.75286980552</v>
      </c>
      <c r="W9" s="2">
        <f t="shared" ref="W9:W44" si="12">V9*$W$5/100</f>
        <v>29293.810678353817</v>
      </c>
      <c r="X9" s="2">
        <f t="shared" ref="X9:X43" si="13">W9/C9*100000</f>
        <v>349.80608144386775</v>
      </c>
      <c r="Y9" s="2">
        <v>301756.03943763068</v>
      </c>
      <c r="Z9" s="2">
        <v>32126.726715334229</v>
      </c>
      <c r="AA9" s="2">
        <v>383.63477204463931</v>
      </c>
      <c r="AB9" s="2">
        <v>305335.77431071235</v>
      </c>
      <c r="AC9" s="2">
        <v>34588.469812238807</v>
      </c>
      <c r="AD9" s="2">
        <v>413.0311764832739</v>
      </c>
    </row>
    <row r="10" spans="1:30" x14ac:dyDescent="0.25">
      <c r="A10" s="5">
        <v>3</v>
      </c>
      <c r="B10" s="146" t="s">
        <v>34</v>
      </c>
      <c r="C10" s="147">
        <v>7843800</v>
      </c>
      <c r="D10" s="147">
        <v>76502.341399883851</v>
      </c>
      <c r="E10" s="147">
        <f t="shared" si="0"/>
        <v>15792.176329956919</v>
      </c>
      <c r="F10" s="147">
        <f t="shared" si="1"/>
        <v>201.33323554854687</v>
      </c>
      <c r="G10" s="147">
        <v>74643.94849294766</v>
      </c>
      <c r="H10" s="147">
        <f t="shared" si="2"/>
        <v>14189.303288426876</v>
      </c>
      <c r="I10" s="147">
        <f t="shared" si="3"/>
        <v>180.89833101847162</v>
      </c>
      <c r="J10" s="147">
        <v>73979.047176277643</v>
      </c>
      <c r="K10" s="147">
        <f t="shared" si="4"/>
        <v>12693.360612888682</v>
      </c>
      <c r="L10" s="147">
        <f t="shared" si="5"/>
        <v>161.82667346042328</v>
      </c>
      <c r="M10" s="147">
        <v>62448.766573512927</v>
      </c>
      <c r="N10" s="147">
        <f t="shared" si="6"/>
        <v>10809.98609048117</v>
      </c>
      <c r="O10" s="147">
        <f t="shared" si="7"/>
        <v>137.81567722890907</v>
      </c>
      <c r="P10" s="147">
        <v>64380.097838469643</v>
      </c>
      <c r="Q10" s="147">
        <f t="shared" si="8"/>
        <v>13184.55852262913</v>
      </c>
      <c r="R10" s="147">
        <f t="shared" si="9"/>
        <v>168.08891764997998</v>
      </c>
      <c r="S10" s="147">
        <v>58039.992989555263</v>
      </c>
      <c r="T10" s="147">
        <f t="shared" si="10"/>
        <v>12315.448357986259</v>
      </c>
      <c r="U10" s="147">
        <f t="shared" si="11"/>
        <v>157.00869932923149</v>
      </c>
      <c r="V10" s="147">
        <v>58126.486816073993</v>
      </c>
      <c r="W10" s="147">
        <f t="shared" si="12"/>
        <v>8686.3841186363843</v>
      </c>
      <c r="X10" s="147">
        <f t="shared" si="13"/>
        <v>110.74203981024993</v>
      </c>
      <c r="Y10" s="147">
        <v>61611.172521725006</v>
      </c>
      <c r="Z10" s="147">
        <v>6559.4886051183066</v>
      </c>
      <c r="AA10" s="147">
        <v>83.626413283335964</v>
      </c>
      <c r="AB10" s="147">
        <v>62462.676447582147</v>
      </c>
      <c r="AC10" s="147">
        <v>7075.7787998346485</v>
      </c>
      <c r="AD10" s="147">
        <v>90.208557074818941</v>
      </c>
    </row>
    <row r="11" spans="1:30" x14ac:dyDescent="0.25">
      <c r="A11" s="6">
        <v>4</v>
      </c>
      <c r="B11" s="148" t="s">
        <v>33</v>
      </c>
      <c r="C11" s="2">
        <v>9416300</v>
      </c>
      <c r="D11" s="2">
        <v>159693.24970011602</v>
      </c>
      <c r="E11" s="2">
        <f t="shared" si="0"/>
        <v>32965.055863922891</v>
      </c>
      <c r="F11" s="2">
        <f t="shared" si="1"/>
        <v>350.08502133452515</v>
      </c>
      <c r="G11" s="2">
        <v>156631.57837080682</v>
      </c>
      <c r="H11" s="2">
        <f t="shared" si="2"/>
        <v>29774.590103019025</v>
      </c>
      <c r="I11" s="2">
        <f t="shared" si="3"/>
        <v>316.20264969275644</v>
      </c>
      <c r="J11" s="2">
        <v>148799.03568756662</v>
      </c>
      <c r="K11" s="2">
        <f t="shared" si="4"/>
        <v>25531.010345832507</v>
      </c>
      <c r="L11" s="2">
        <f t="shared" si="5"/>
        <v>271.13633110491924</v>
      </c>
      <c r="M11" s="2">
        <v>129190.52323256704</v>
      </c>
      <c r="N11" s="2">
        <f t="shared" si="6"/>
        <v>22363.095955178829</v>
      </c>
      <c r="O11" s="2">
        <f t="shared" si="7"/>
        <v>237.49345236641597</v>
      </c>
      <c r="P11" s="2">
        <v>133073.58874822521</v>
      </c>
      <c r="Q11" s="2">
        <f t="shared" si="8"/>
        <v>27252.467417327593</v>
      </c>
      <c r="R11" s="2">
        <f t="shared" si="9"/>
        <v>289.41800300890577</v>
      </c>
      <c r="S11" s="2">
        <v>197506.49993317766</v>
      </c>
      <c r="T11" s="2">
        <f t="shared" si="10"/>
        <v>41908.707685946683</v>
      </c>
      <c r="U11" s="2">
        <f t="shared" si="11"/>
        <v>445.06555319973535</v>
      </c>
      <c r="V11" s="2">
        <v>199484.01957204021</v>
      </c>
      <c r="W11" s="2">
        <f t="shared" si="12"/>
        <v>29810.761228616728</v>
      </c>
      <c r="X11" s="2">
        <f t="shared" si="13"/>
        <v>316.58678279809192</v>
      </c>
      <c r="Y11" s="2">
        <v>234768.84579360069</v>
      </c>
      <c r="Z11" s="2">
        <v>24994.875211584178</v>
      </c>
      <c r="AA11" s="2">
        <v>265.44263895143717</v>
      </c>
      <c r="AB11" s="2">
        <v>237214.54058947376</v>
      </c>
      <c r="AC11" s="2">
        <v>26871.689027351724</v>
      </c>
      <c r="AD11" s="2">
        <v>285.37418123203088</v>
      </c>
    </row>
    <row r="12" spans="1:30" x14ac:dyDescent="0.25">
      <c r="A12" s="5">
        <v>5</v>
      </c>
      <c r="B12" s="146" t="s">
        <v>32</v>
      </c>
      <c r="C12" s="147">
        <v>13519200</v>
      </c>
      <c r="D12" s="147">
        <v>255902.0980627315</v>
      </c>
      <c r="E12" s="147">
        <f t="shared" si="0"/>
        <v>52825.194390961711</v>
      </c>
      <c r="F12" s="147">
        <f t="shared" si="1"/>
        <v>390.74201425351879</v>
      </c>
      <c r="G12" s="147">
        <v>252995.33176592574</v>
      </c>
      <c r="H12" s="147">
        <f t="shared" si="2"/>
        <v>48092.679520055994</v>
      </c>
      <c r="I12" s="147">
        <f t="shared" si="3"/>
        <v>355.73613468293979</v>
      </c>
      <c r="J12" s="147">
        <v>364431.60925166775</v>
      </c>
      <c r="K12" s="147">
        <f t="shared" si="4"/>
        <v>62529.351370858174</v>
      </c>
      <c r="L12" s="147">
        <f t="shared" si="5"/>
        <v>462.5225706466224</v>
      </c>
      <c r="M12" s="147">
        <v>380223.67698184366</v>
      </c>
      <c r="N12" s="147">
        <f t="shared" si="6"/>
        <v>65817.355329298749</v>
      </c>
      <c r="O12" s="147">
        <f t="shared" si="7"/>
        <v>486.84356566437913</v>
      </c>
      <c r="P12" s="147">
        <v>383112.96681219956</v>
      </c>
      <c r="Q12" s="147">
        <f t="shared" si="8"/>
        <v>78458.64640322495</v>
      </c>
      <c r="R12" s="147">
        <f t="shared" si="9"/>
        <v>580.34977219972302</v>
      </c>
      <c r="S12" s="147">
        <v>447307.61630026641</v>
      </c>
      <c r="T12" s="147">
        <f t="shared" si="10"/>
        <v>94913.757995649881</v>
      </c>
      <c r="U12" s="147">
        <f t="shared" si="11"/>
        <v>702.06637963525861</v>
      </c>
      <c r="V12" s="147">
        <v>446279.11992107326</v>
      </c>
      <c r="W12" s="147">
        <f t="shared" si="12"/>
        <v>66691.659381165824</v>
      </c>
      <c r="X12" s="147">
        <f t="shared" si="13"/>
        <v>493.31069428047385</v>
      </c>
      <c r="Y12" s="147">
        <v>535083.84188654809</v>
      </c>
      <c r="Z12" s="147">
        <v>56968.179957946821</v>
      </c>
      <c r="AA12" s="147">
        <v>421.38721195001796</v>
      </c>
      <c r="AB12" s="147">
        <v>544901.95071170025</v>
      </c>
      <c r="AC12" s="147">
        <v>61726.552400775945</v>
      </c>
      <c r="AD12" s="147">
        <v>456.58435706828766</v>
      </c>
    </row>
    <row r="13" spans="1:30" x14ac:dyDescent="0.25">
      <c r="A13" s="6">
        <v>6</v>
      </c>
      <c r="B13" s="148" t="s">
        <v>31</v>
      </c>
      <c r="C13" s="2">
        <v>370200</v>
      </c>
      <c r="D13" s="2">
        <v>12171.75700341885</v>
      </c>
      <c r="E13" s="2">
        <f t="shared" si="0"/>
        <v>2512.5836585659113</v>
      </c>
      <c r="F13" s="2">
        <f t="shared" si="1"/>
        <v>678.70979431818239</v>
      </c>
      <c r="G13" s="2">
        <v>12374.943455272056</v>
      </c>
      <c r="H13" s="2">
        <f t="shared" si="2"/>
        <v>2352.3919809866206</v>
      </c>
      <c r="I13" s="2">
        <f t="shared" si="3"/>
        <v>635.43813640913584</v>
      </c>
      <c r="J13" s="2">
        <v>15478.107841273915</v>
      </c>
      <c r="K13" s="2">
        <f t="shared" si="4"/>
        <v>2655.7412123235654</v>
      </c>
      <c r="L13" s="2">
        <f t="shared" si="5"/>
        <v>717.3801221835671</v>
      </c>
      <c r="M13" s="2">
        <v>15917.322363763227</v>
      </c>
      <c r="N13" s="2">
        <f t="shared" si="6"/>
        <v>2755.3151613880805</v>
      </c>
      <c r="O13" s="2">
        <f t="shared" si="7"/>
        <v>744.27746120693689</v>
      </c>
      <c r="P13" s="2">
        <v>15044.661303296514</v>
      </c>
      <c r="Q13" s="2">
        <f t="shared" si="8"/>
        <v>3081.0331774289489</v>
      </c>
      <c r="R13" s="2">
        <f t="shared" si="9"/>
        <v>832.26179833304946</v>
      </c>
      <c r="S13" s="2">
        <v>39911.196820679033</v>
      </c>
      <c r="T13" s="2">
        <f t="shared" si="10"/>
        <v>8468.7171385246638</v>
      </c>
      <c r="U13" s="2">
        <f t="shared" si="11"/>
        <v>2287.6059261276778</v>
      </c>
      <c r="V13" s="2">
        <v>40723.570222891416</v>
      </c>
      <c r="W13" s="2">
        <f t="shared" si="12"/>
        <v>6085.7036613552227</v>
      </c>
      <c r="X13" s="2">
        <f t="shared" si="13"/>
        <v>1643.8961808090821</v>
      </c>
      <c r="Y13" s="2">
        <v>61278.280982854958</v>
      </c>
      <c r="Z13" s="2">
        <v>6524.047009599436</v>
      </c>
      <c r="AA13" s="2">
        <v>1762.3033521338291</v>
      </c>
      <c r="AB13" s="2">
        <v>61588.465612278917</v>
      </c>
      <c r="AC13" s="2">
        <v>6976.7481010746396</v>
      </c>
      <c r="AD13" s="2">
        <v>1884.5888981833173</v>
      </c>
    </row>
    <row r="14" spans="1:30" x14ac:dyDescent="0.25">
      <c r="A14" s="5">
        <v>7</v>
      </c>
      <c r="B14" s="146" t="s">
        <v>30</v>
      </c>
      <c r="C14" s="147">
        <v>19624400</v>
      </c>
      <c r="D14" s="147">
        <v>361281.82365593896</v>
      </c>
      <c r="E14" s="147">
        <f t="shared" si="0"/>
        <v>74578.452888915781</v>
      </c>
      <c r="F14" s="147">
        <f t="shared" si="1"/>
        <v>380.02921306595761</v>
      </c>
      <c r="G14" s="147">
        <v>354999.30250094185</v>
      </c>
      <c r="H14" s="147">
        <f t="shared" si="2"/>
        <v>67482.935617235926</v>
      </c>
      <c r="I14" s="147">
        <f t="shared" si="3"/>
        <v>343.87260561971794</v>
      </c>
      <c r="J14" s="147">
        <v>352116.42865631566</v>
      </c>
      <c r="K14" s="147">
        <f t="shared" si="4"/>
        <v>60416.306741651606</v>
      </c>
      <c r="L14" s="147">
        <f t="shared" si="5"/>
        <v>307.86320469238092</v>
      </c>
      <c r="M14" s="147">
        <v>357356.51471041108</v>
      </c>
      <c r="N14" s="147">
        <f t="shared" si="6"/>
        <v>61859.011239476378</v>
      </c>
      <c r="O14" s="147">
        <f t="shared" si="7"/>
        <v>315.21478995269348</v>
      </c>
      <c r="P14" s="147">
        <v>362975.09633756184</v>
      </c>
      <c r="Q14" s="147">
        <f t="shared" si="8"/>
        <v>74334.562397323767</v>
      </c>
      <c r="R14" s="147">
        <f t="shared" si="9"/>
        <v>378.78642097248206</v>
      </c>
      <c r="S14" s="147">
        <v>385772.39378789748</v>
      </c>
      <c r="T14" s="147">
        <f t="shared" si="10"/>
        <v>81856.660363252668</v>
      </c>
      <c r="U14" s="147">
        <f t="shared" si="11"/>
        <v>417.11675446511828</v>
      </c>
      <c r="V14" s="147">
        <v>568662.66236566147</v>
      </c>
      <c r="W14" s="147">
        <f t="shared" si="12"/>
        <v>84980.575806425462</v>
      </c>
      <c r="X14" s="147">
        <f t="shared" si="13"/>
        <v>433.0352816209691</v>
      </c>
      <c r="Y14" s="147">
        <v>559287.18464034819</v>
      </c>
      <c r="Z14" s="147">
        <v>59545.01049859824</v>
      </c>
      <c r="AA14" s="147">
        <v>303.42334287212981</v>
      </c>
      <c r="AB14" s="147">
        <v>565950.18432158232</v>
      </c>
      <c r="AC14" s="147">
        <v>64110.898599513574</v>
      </c>
      <c r="AD14" s="147">
        <v>326.68972605284023</v>
      </c>
    </row>
    <row r="15" spans="1:30" x14ac:dyDescent="0.25">
      <c r="A15" s="6">
        <v>8</v>
      </c>
      <c r="B15" s="148" t="s">
        <v>29</v>
      </c>
      <c r="C15" s="2">
        <v>4421200</v>
      </c>
      <c r="D15" s="2">
        <v>426552.20706514455</v>
      </c>
      <c r="E15" s="2">
        <f t="shared" si="0"/>
        <v>88052.045788957854</v>
      </c>
      <c r="F15" s="2">
        <f t="shared" si="1"/>
        <v>1991.5870304206517</v>
      </c>
      <c r="G15" s="2">
        <v>417767.16367211397</v>
      </c>
      <c r="H15" s="2">
        <f t="shared" si="2"/>
        <v>79414.676058428973</v>
      </c>
      <c r="I15" s="2">
        <f t="shared" si="3"/>
        <v>1796.2244652680038</v>
      </c>
      <c r="J15" s="2">
        <v>416387.23164463881</v>
      </c>
      <c r="K15" s="2">
        <f t="shared" si="4"/>
        <v>71443.922132084888</v>
      </c>
      <c r="L15" s="2">
        <f t="shared" si="5"/>
        <v>1615.9396121434202</v>
      </c>
      <c r="M15" s="2">
        <v>439486.93437292916</v>
      </c>
      <c r="N15" s="2">
        <f t="shared" si="6"/>
        <v>76075.924444832883</v>
      </c>
      <c r="O15" s="2">
        <f t="shared" si="7"/>
        <v>1720.7076007607184</v>
      </c>
      <c r="P15" s="2">
        <v>453437.42351748853</v>
      </c>
      <c r="Q15" s="2">
        <f t="shared" si="8"/>
        <v>92860.564793118159</v>
      </c>
      <c r="R15" s="2">
        <f t="shared" si="9"/>
        <v>2100.3475254030163</v>
      </c>
      <c r="S15" s="2">
        <v>388744.20783536468</v>
      </c>
      <c r="T15" s="2">
        <f t="shared" si="10"/>
        <v>82487.24662879041</v>
      </c>
      <c r="U15" s="2">
        <f t="shared" si="11"/>
        <v>1865.7207687684431</v>
      </c>
      <c r="V15" s="2">
        <v>392470.81462895364</v>
      </c>
      <c r="W15" s="2">
        <f t="shared" si="12"/>
        <v>58650.581481185931</v>
      </c>
      <c r="X15" s="2">
        <f t="shared" si="13"/>
        <v>1326.5760762052369</v>
      </c>
      <c r="Y15" s="2">
        <v>442669.71331649035</v>
      </c>
      <c r="Z15" s="2">
        <v>47129.227078199547</v>
      </c>
      <c r="AA15" s="2">
        <v>1065.9826987740782</v>
      </c>
      <c r="AB15" s="2">
        <v>447903.47210354928</v>
      </c>
      <c r="AC15" s="2">
        <v>50738.554165898255</v>
      </c>
      <c r="AD15" s="2">
        <v>1147.6195188161189</v>
      </c>
    </row>
    <row r="16" spans="1:30" x14ac:dyDescent="0.25">
      <c r="A16" s="5">
        <v>9</v>
      </c>
      <c r="B16" s="146" t="s">
        <v>28</v>
      </c>
      <c r="C16" s="147">
        <v>5567300</v>
      </c>
      <c r="D16" s="147">
        <v>273358.7736286876</v>
      </c>
      <c r="E16" s="147">
        <f t="shared" si="0"/>
        <v>56428.729833510246</v>
      </c>
      <c r="F16" s="147">
        <f t="shared" si="1"/>
        <v>1013.5744406356806</v>
      </c>
      <c r="G16" s="147">
        <v>286133.83911351807</v>
      </c>
      <c r="H16" s="147">
        <f t="shared" si="2"/>
        <v>54392.082764046703</v>
      </c>
      <c r="I16" s="147">
        <f t="shared" si="3"/>
        <v>976.99212839341703</v>
      </c>
      <c r="J16" s="147">
        <v>308711.57307181548</v>
      </c>
      <c r="K16" s="147">
        <f t="shared" si="4"/>
        <v>52968.88067557101</v>
      </c>
      <c r="L16" s="147">
        <f t="shared" si="5"/>
        <v>951.42853224311625</v>
      </c>
      <c r="M16" s="147">
        <v>303681.74719402089</v>
      </c>
      <c r="N16" s="147">
        <f t="shared" si="6"/>
        <v>52567.81908151813</v>
      </c>
      <c r="O16" s="147">
        <f t="shared" si="7"/>
        <v>944.22465255183181</v>
      </c>
      <c r="P16" s="147">
        <v>284367.24427161401</v>
      </c>
      <c r="Q16" s="147">
        <f t="shared" si="8"/>
        <v>58236.267105787767</v>
      </c>
      <c r="R16" s="147">
        <f t="shared" si="9"/>
        <v>1046.0414762234434</v>
      </c>
      <c r="S16" s="147">
        <v>400523.93014775729</v>
      </c>
      <c r="T16" s="147">
        <f t="shared" si="10"/>
        <v>84986.774184484573</v>
      </c>
      <c r="U16" s="147">
        <f t="shared" si="11"/>
        <v>1526.5348406675512</v>
      </c>
      <c r="V16" s="147">
        <v>404698.01167092321</v>
      </c>
      <c r="W16" s="147">
        <f t="shared" si="12"/>
        <v>60477.805798679547</v>
      </c>
      <c r="X16" s="147">
        <f t="shared" si="13"/>
        <v>1086.3040575984687</v>
      </c>
      <c r="Y16" s="147">
        <v>415750.58564483694</v>
      </c>
      <c r="Z16" s="147">
        <v>44263.258066496805</v>
      </c>
      <c r="AA16" s="147">
        <v>795.05789281153886</v>
      </c>
      <c r="AB16" s="147">
        <v>431926.15375655796</v>
      </c>
      <c r="AC16" s="147">
        <v>48928.641801148362</v>
      </c>
      <c r="AD16" s="147">
        <v>878.85764735416376</v>
      </c>
    </row>
    <row r="17" spans="1:30" x14ac:dyDescent="0.25">
      <c r="A17" s="6">
        <v>10</v>
      </c>
      <c r="B17" s="148" t="s">
        <v>27</v>
      </c>
      <c r="C17" s="2">
        <v>22223600</v>
      </c>
      <c r="D17" s="2">
        <v>62842.89675899029</v>
      </c>
      <c r="E17" s="2">
        <f t="shared" si="0"/>
        <v>12972.493240641646</v>
      </c>
      <c r="F17" s="2">
        <f t="shared" si="1"/>
        <v>58.372600481657543</v>
      </c>
      <c r="G17" s="2">
        <v>61779.35233949119</v>
      </c>
      <c r="H17" s="2">
        <f t="shared" si="2"/>
        <v>11743.831683695651</v>
      </c>
      <c r="I17" s="2">
        <f t="shared" si="3"/>
        <v>52.843966250722886</v>
      </c>
      <c r="J17" s="2">
        <v>70857.316005992368</v>
      </c>
      <c r="K17" s="2">
        <f t="shared" si="4"/>
        <v>12157.732472308462</v>
      </c>
      <c r="L17" s="2">
        <f t="shared" si="5"/>
        <v>54.706404328319721</v>
      </c>
      <c r="M17" s="2">
        <v>73269.012432153482</v>
      </c>
      <c r="N17" s="2">
        <f t="shared" si="6"/>
        <v>12682.98877164383</v>
      </c>
      <c r="O17" s="2">
        <f t="shared" si="7"/>
        <v>57.069911137906679</v>
      </c>
      <c r="P17" s="2">
        <v>77320.082671864016</v>
      </c>
      <c r="Q17" s="2">
        <f t="shared" si="8"/>
        <v>15834.569831184122</v>
      </c>
      <c r="R17" s="2">
        <f t="shared" si="9"/>
        <v>71.251146669235055</v>
      </c>
      <c r="S17" s="2">
        <v>71335.741049782649</v>
      </c>
      <c r="T17" s="2">
        <f t="shared" si="10"/>
        <v>15136.659908545771</v>
      </c>
      <c r="U17" s="2">
        <f t="shared" si="11"/>
        <v>68.110746722159192</v>
      </c>
      <c r="V17" s="2">
        <v>135535.28402208252</v>
      </c>
      <c r="W17" s="2">
        <f t="shared" si="12"/>
        <v>20254.304072592287</v>
      </c>
      <c r="X17" s="2">
        <f t="shared" si="13"/>
        <v>91.138717726166277</v>
      </c>
      <c r="Y17" s="2">
        <v>150694.40668281962</v>
      </c>
      <c r="Z17" s="2">
        <v>16043.814831513997</v>
      </c>
      <c r="AA17" s="2">
        <v>72.19269079498369</v>
      </c>
      <c r="AB17" s="2">
        <v>149355.75320344328</v>
      </c>
      <c r="AC17" s="2">
        <v>16919.036010842719</v>
      </c>
      <c r="AD17" s="2">
        <v>76.130941930392552</v>
      </c>
    </row>
    <row r="18" spans="1:30" x14ac:dyDescent="0.25">
      <c r="A18" s="5">
        <v>11</v>
      </c>
      <c r="B18" s="146" t="s">
        <v>26</v>
      </c>
      <c r="C18" s="147">
        <v>7971600</v>
      </c>
      <c r="D18" s="147">
        <v>196759.3185428803</v>
      </c>
      <c r="E18" s="147">
        <f t="shared" si="0"/>
        <v>40616.506581797839</v>
      </c>
      <c r="F18" s="147">
        <f t="shared" si="1"/>
        <v>509.51511091622558</v>
      </c>
      <c r="G18" s="147">
        <v>192730.33062712796</v>
      </c>
      <c r="H18" s="147">
        <f t="shared" si="2"/>
        <v>36636.715626123136</v>
      </c>
      <c r="I18" s="147">
        <f t="shared" si="3"/>
        <v>459.59049157161849</v>
      </c>
      <c r="J18" s="147">
        <v>289024.10274718871</v>
      </c>
      <c r="K18" s="147">
        <f t="shared" si="4"/>
        <v>49590.895017137627</v>
      </c>
      <c r="L18" s="147">
        <f t="shared" si="5"/>
        <v>622.09462362810007</v>
      </c>
      <c r="M18" s="147">
        <v>306296.92486198538</v>
      </c>
      <c r="N18" s="147">
        <f t="shared" si="6"/>
        <v>53020.510716052726</v>
      </c>
      <c r="O18" s="147">
        <f t="shared" si="7"/>
        <v>665.11755125762363</v>
      </c>
      <c r="P18" s="147">
        <v>315894.56255417201</v>
      </c>
      <c r="Q18" s="147">
        <f t="shared" si="8"/>
        <v>64692.824130613531</v>
      </c>
      <c r="R18" s="147">
        <f t="shared" si="9"/>
        <v>811.54127315236008</v>
      </c>
      <c r="S18" s="147">
        <v>374884.38072104141</v>
      </c>
      <c r="T18" s="147">
        <f t="shared" si="10"/>
        <v>79546.343705046384</v>
      </c>
      <c r="U18" s="147">
        <f t="shared" si="11"/>
        <v>997.87174099360709</v>
      </c>
      <c r="V18" s="147">
        <v>378393.94035528402</v>
      </c>
      <c r="W18" s="147">
        <f t="shared" si="12"/>
        <v>56546.942609671831</v>
      </c>
      <c r="X18" s="147">
        <f t="shared" si="13"/>
        <v>709.3549928454994</v>
      </c>
      <c r="Y18" s="147">
        <v>443037.80317051942</v>
      </c>
      <c r="Z18" s="147">
        <v>47168.416093833235</v>
      </c>
      <c r="AA18" s="147">
        <v>591.70575660887698</v>
      </c>
      <c r="AB18" s="147">
        <v>448479.15787025448</v>
      </c>
      <c r="AC18" s="147">
        <v>50803.767912331896</v>
      </c>
      <c r="AD18" s="147">
        <v>637.30954779883461</v>
      </c>
    </row>
    <row r="19" spans="1:30" x14ac:dyDescent="0.25">
      <c r="A19" s="6">
        <v>12</v>
      </c>
      <c r="B19" s="148" t="s">
        <v>25</v>
      </c>
      <c r="C19" s="2">
        <v>19179100</v>
      </c>
      <c r="D19" s="2">
        <v>219935.68136789702</v>
      </c>
      <c r="E19" s="2">
        <f t="shared" si="0"/>
        <v>45400.74196234109</v>
      </c>
      <c r="F19" s="2">
        <f t="shared" si="1"/>
        <v>236.71987717015443</v>
      </c>
      <c r="G19" s="2">
        <v>202333.47566994035</v>
      </c>
      <c r="H19" s="2">
        <f t="shared" si="2"/>
        <v>38462.207716055811</v>
      </c>
      <c r="I19" s="2">
        <f t="shared" si="3"/>
        <v>200.54229716751993</v>
      </c>
      <c r="J19" s="2">
        <v>192674.32727494769</v>
      </c>
      <c r="K19" s="2">
        <f t="shared" si="4"/>
        <v>33059.154048294986</v>
      </c>
      <c r="L19" s="2">
        <f t="shared" si="5"/>
        <v>172.37072671968437</v>
      </c>
      <c r="M19" s="2">
        <v>183498.47275086446</v>
      </c>
      <c r="N19" s="2">
        <f t="shared" si="6"/>
        <v>31763.892978195585</v>
      </c>
      <c r="O19" s="2">
        <f t="shared" si="7"/>
        <v>165.61722384364012</v>
      </c>
      <c r="P19" s="2">
        <v>184634.9329657816</v>
      </c>
      <c r="Q19" s="2">
        <f t="shared" si="8"/>
        <v>37811.841869467396</v>
      </c>
      <c r="R19" s="2">
        <f t="shared" si="9"/>
        <v>197.15128379051882</v>
      </c>
      <c r="S19" s="2">
        <v>289754.70525703166</v>
      </c>
      <c r="T19" s="2">
        <f t="shared" si="10"/>
        <v>61482.762579221446</v>
      </c>
      <c r="U19" s="2">
        <f t="shared" si="11"/>
        <v>320.5716773947758</v>
      </c>
      <c r="V19" s="2">
        <v>291945.63399088453</v>
      </c>
      <c r="W19" s="2">
        <f t="shared" si="12"/>
        <v>43628.164327701488</v>
      </c>
      <c r="X19" s="2">
        <f t="shared" si="13"/>
        <v>227.47764143104467</v>
      </c>
      <c r="Y19" s="2">
        <v>469716.92468264513</v>
      </c>
      <c r="Z19" s="2">
        <v>50008.83263503194</v>
      </c>
      <c r="AA19" s="2">
        <v>260.7465034075214</v>
      </c>
      <c r="AB19" s="2">
        <v>474521.20834607998</v>
      </c>
      <c r="AC19" s="2">
        <v>53753.814230243115</v>
      </c>
      <c r="AD19" s="2">
        <v>280.27287114746321</v>
      </c>
    </row>
    <row r="20" spans="1:30" x14ac:dyDescent="0.25">
      <c r="A20" s="5">
        <v>13</v>
      </c>
      <c r="B20" s="146" t="s">
        <v>24</v>
      </c>
      <c r="C20" s="147">
        <v>3885200</v>
      </c>
      <c r="D20" s="147">
        <v>181563.2496516793</v>
      </c>
      <c r="E20" s="147">
        <f t="shared" si="0"/>
        <v>37479.62220596378</v>
      </c>
      <c r="F20" s="147">
        <f t="shared" si="1"/>
        <v>964.6767786977191</v>
      </c>
      <c r="G20" s="147">
        <v>176816.43060218019</v>
      </c>
      <c r="H20" s="147">
        <f t="shared" si="2"/>
        <v>33611.592243522035</v>
      </c>
      <c r="I20" s="147">
        <f t="shared" si="3"/>
        <v>865.118713155617</v>
      </c>
      <c r="J20" s="147">
        <v>224302.44264967914</v>
      </c>
      <c r="K20" s="147">
        <f t="shared" si="4"/>
        <v>38485.921346350304</v>
      </c>
      <c r="L20" s="147">
        <f t="shared" si="5"/>
        <v>990.57761109724868</v>
      </c>
      <c r="M20" s="147">
        <v>244960.26310683254</v>
      </c>
      <c r="N20" s="147">
        <f t="shared" si="6"/>
        <v>42403.031832314831</v>
      </c>
      <c r="O20" s="147">
        <f t="shared" si="7"/>
        <v>1091.3989455450126</v>
      </c>
      <c r="P20" s="147">
        <v>239824.26130136952</v>
      </c>
      <c r="Q20" s="147">
        <f t="shared" si="8"/>
        <v>49114.20010897841</v>
      </c>
      <c r="R20" s="147">
        <f t="shared" si="9"/>
        <v>1264.1356972351077</v>
      </c>
      <c r="S20" s="147">
        <v>254722.68583566992</v>
      </c>
      <c r="T20" s="147">
        <f t="shared" si="10"/>
        <v>54049.353237883442</v>
      </c>
      <c r="U20" s="147">
        <f t="shared" si="11"/>
        <v>1391.16012657993</v>
      </c>
      <c r="V20" s="147">
        <v>255767.60205855512</v>
      </c>
      <c r="W20" s="147">
        <f t="shared" si="12"/>
        <v>38221.742931292516</v>
      </c>
      <c r="X20" s="147">
        <f t="shared" si="13"/>
        <v>983.77800193793155</v>
      </c>
      <c r="Y20" s="147">
        <v>269368.81405346742</v>
      </c>
      <c r="Z20" s="147">
        <v>28678.591788444035</v>
      </c>
      <c r="AA20" s="147">
        <v>738.14969083815595</v>
      </c>
      <c r="AB20" s="147">
        <v>269789.32656709373</v>
      </c>
      <c r="AC20" s="147">
        <v>30561.764335332162</v>
      </c>
      <c r="AD20" s="147">
        <v>786.62010540852884</v>
      </c>
    </row>
    <row r="21" spans="1:30" x14ac:dyDescent="0.25">
      <c r="A21" s="6">
        <v>14</v>
      </c>
      <c r="B21" s="148" t="s">
        <v>23</v>
      </c>
      <c r="C21" s="2">
        <v>30825200</v>
      </c>
      <c r="D21" s="2">
        <v>540281.50856093771</v>
      </c>
      <c r="E21" s="2">
        <f t="shared" si="0"/>
        <v>111528.88519334143</v>
      </c>
      <c r="F21" s="2">
        <f t="shared" si="1"/>
        <v>361.81074313659417</v>
      </c>
      <c r="G21" s="2">
        <v>536804.4078933422</v>
      </c>
      <c r="H21" s="2">
        <f t="shared" si="2"/>
        <v>102042.84076535264</v>
      </c>
      <c r="I21" s="2">
        <f t="shared" si="3"/>
        <v>331.03707604606825</v>
      </c>
      <c r="J21" s="2">
        <v>689752.2690650603</v>
      </c>
      <c r="K21" s="2">
        <f t="shared" si="4"/>
        <v>118348.02716421749</v>
      </c>
      <c r="L21" s="2">
        <f t="shared" si="5"/>
        <v>383.93271467571174</v>
      </c>
      <c r="M21" s="2">
        <v>734518.04786715982</v>
      </c>
      <c r="N21" s="2">
        <f t="shared" si="6"/>
        <v>127146.30434380929</v>
      </c>
      <c r="O21" s="2">
        <f t="shared" si="7"/>
        <v>412.47519673452007</v>
      </c>
      <c r="P21" s="2">
        <v>750061.9595682458</v>
      </c>
      <c r="Q21" s="2">
        <f t="shared" si="8"/>
        <v>153607.03281839707</v>
      </c>
      <c r="R21" s="2">
        <f t="shared" si="9"/>
        <v>498.31641909345944</v>
      </c>
      <c r="S21" s="2">
        <v>734572.78988398041</v>
      </c>
      <c r="T21" s="2">
        <f t="shared" si="10"/>
        <v>155868.26932639457</v>
      </c>
      <c r="U21" s="2">
        <f t="shared" si="11"/>
        <v>505.65209415152071</v>
      </c>
      <c r="V21" s="2">
        <v>718372.91991402349</v>
      </c>
      <c r="W21" s="2">
        <f t="shared" si="12"/>
        <v>107353.17863858971</v>
      </c>
      <c r="X21" s="2">
        <f t="shared" si="13"/>
        <v>348.2643377450583</v>
      </c>
      <c r="Y21" s="2">
        <v>838263.86934783135</v>
      </c>
      <c r="Z21" s="2">
        <v>89246.512832239954</v>
      </c>
      <c r="AA21" s="2">
        <v>289.5245215999895</v>
      </c>
      <c r="AB21" s="2">
        <v>815148.7002610846</v>
      </c>
      <c r="AC21" s="2">
        <v>92340.133661426138</v>
      </c>
      <c r="AD21" s="2">
        <v>299.56053378867335</v>
      </c>
    </row>
    <row r="22" spans="1:30" x14ac:dyDescent="0.25">
      <c r="A22" s="5">
        <v>15</v>
      </c>
      <c r="B22" s="146" t="s">
        <v>22</v>
      </c>
      <c r="C22" s="147">
        <v>30771300</v>
      </c>
      <c r="D22" s="147">
        <v>850117.12032320339</v>
      </c>
      <c r="E22" s="147">
        <f t="shared" si="0"/>
        <v>175487.4324052991</v>
      </c>
      <c r="F22" s="147">
        <f t="shared" si="1"/>
        <v>570.29580292447542</v>
      </c>
      <c r="G22" s="147">
        <v>823185.09725122526</v>
      </c>
      <c r="H22" s="147">
        <f t="shared" si="2"/>
        <v>156481.84806989908</v>
      </c>
      <c r="I22" s="147">
        <f t="shared" si="3"/>
        <v>508.53180746312006</v>
      </c>
      <c r="J22" s="147">
        <v>1073975.5285846044</v>
      </c>
      <c r="K22" s="147">
        <f t="shared" si="4"/>
        <v>184273.23943844356</v>
      </c>
      <c r="L22" s="147">
        <f t="shared" si="5"/>
        <v>598.84775566337316</v>
      </c>
      <c r="M22" s="147">
        <v>1161715.9718742191</v>
      </c>
      <c r="N22" s="147">
        <f t="shared" si="6"/>
        <v>201094.980511217</v>
      </c>
      <c r="O22" s="147">
        <f t="shared" si="7"/>
        <v>653.51473779533853</v>
      </c>
      <c r="P22" s="147">
        <v>1207881.3111389801</v>
      </c>
      <c r="Q22" s="147">
        <f t="shared" si="8"/>
        <v>247364.98343104168</v>
      </c>
      <c r="R22" s="147">
        <f t="shared" si="9"/>
        <v>803.88213507730143</v>
      </c>
      <c r="S22" s="147">
        <v>1227893.8359580673</v>
      </c>
      <c r="T22" s="147">
        <f t="shared" si="10"/>
        <v>260545.57119868294</v>
      </c>
      <c r="U22" s="147">
        <f t="shared" si="11"/>
        <v>846.71616473364122</v>
      </c>
      <c r="V22" s="147">
        <v>1655890.5352915991</v>
      </c>
      <c r="W22" s="147">
        <f t="shared" si="12"/>
        <v>247455.19703385301</v>
      </c>
      <c r="X22" s="147">
        <f t="shared" si="13"/>
        <v>804.17530957045369</v>
      </c>
      <c r="Y22" s="147">
        <v>2102374.7084347061</v>
      </c>
      <c r="Z22" s="147">
        <v>223831.20429664999</v>
      </c>
      <c r="AA22" s="147">
        <v>727.40249614624668</v>
      </c>
      <c r="AB22" s="147">
        <v>2127339.3455152237</v>
      </c>
      <c r="AC22" s="147">
        <v>240985.23305645835</v>
      </c>
      <c r="AD22" s="147">
        <v>783.14934064033162</v>
      </c>
    </row>
    <row r="23" spans="1:30" x14ac:dyDescent="0.25">
      <c r="A23" s="6">
        <v>16</v>
      </c>
      <c r="B23" s="148" t="s">
        <v>21</v>
      </c>
      <c r="C23" s="2">
        <v>2232700</v>
      </c>
      <c r="D23" s="2">
        <v>37987.333445001481</v>
      </c>
      <c r="E23" s="2">
        <f t="shared" si="0"/>
        <v>7841.6249371060949</v>
      </c>
      <c r="F23" s="2">
        <f t="shared" si="1"/>
        <v>351.21713338585994</v>
      </c>
      <c r="G23" s="2">
        <v>35573.237411242655</v>
      </c>
      <c r="H23" s="2">
        <f t="shared" si="2"/>
        <v>6762.2287508949894</v>
      </c>
      <c r="I23" s="2">
        <f t="shared" si="3"/>
        <v>302.87225112621445</v>
      </c>
      <c r="J23" s="2">
        <v>33699.727746195218</v>
      </c>
      <c r="K23" s="2">
        <f t="shared" si="4"/>
        <v>5782.2155484018467</v>
      </c>
      <c r="L23" s="2">
        <f t="shared" si="5"/>
        <v>258.97861550597241</v>
      </c>
      <c r="M23" s="2">
        <v>31448.650769954951</v>
      </c>
      <c r="N23" s="2">
        <f t="shared" si="6"/>
        <v>5443.8141222120412</v>
      </c>
      <c r="O23" s="2">
        <f t="shared" si="7"/>
        <v>243.82201470023028</v>
      </c>
      <c r="P23" s="2">
        <v>32265.851352784299</v>
      </c>
      <c r="Q23" s="2">
        <f t="shared" si="8"/>
        <v>6607.8030280506509</v>
      </c>
      <c r="R23" s="2">
        <f t="shared" si="9"/>
        <v>295.955705112673</v>
      </c>
      <c r="S23" s="2">
        <v>46444.558540781414</v>
      </c>
      <c r="T23" s="2">
        <f t="shared" si="10"/>
        <v>9855.02466069209</v>
      </c>
      <c r="U23" s="2">
        <f t="shared" si="11"/>
        <v>441.39493262382268</v>
      </c>
      <c r="V23" s="2">
        <v>59921.317240275792</v>
      </c>
      <c r="W23" s="2">
        <f t="shared" si="12"/>
        <v>8954.6024016673928</v>
      </c>
      <c r="X23" s="2">
        <f t="shared" si="13"/>
        <v>401.06608150075658</v>
      </c>
      <c r="Y23" s="2">
        <v>51229.468499116134</v>
      </c>
      <c r="Z23" s="2">
        <v>5454.1911979962269</v>
      </c>
      <c r="AA23" s="2">
        <v>244.2867916870259</v>
      </c>
      <c r="AB23" s="2">
        <v>50608.167059421532</v>
      </c>
      <c r="AC23" s="2">
        <v>5732.8986835530704</v>
      </c>
      <c r="AD23" s="2">
        <v>256.769771288264</v>
      </c>
    </row>
    <row r="24" spans="1:30" x14ac:dyDescent="0.25">
      <c r="A24" s="5">
        <v>17</v>
      </c>
      <c r="B24" s="146" t="s">
        <v>20</v>
      </c>
      <c r="C24" s="147">
        <v>2242900</v>
      </c>
      <c r="D24" s="147">
        <v>45209.04723118843</v>
      </c>
      <c r="E24" s="147">
        <f t="shared" si="0"/>
        <v>9332.3842449789681</v>
      </c>
      <c r="F24" s="147">
        <f t="shared" si="1"/>
        <v>416.08561438222694</v>
      </c>
      <c r="G24" s="147">
        <v>44222.377391448375</v>
      </c>
      <c r="H24" s="147">
        <f t="shared" si="2"/>
        <v>8406.371013476295</v>
      </c>
      <c r="I24" s="147">
        <f t="shared" si="3"/>
        <v>374.79918915137966</v>
      </c>
      <c r="J24" s="147">
        <v>45550.870641482841</v>
      </c>
      <c r="K24" s="147">
        <f t="shared" si="4"/>
        <v>7815.6403651112605</v>
      </c>
      <c r="L24" s="147">
        <f t="shared" si="5"/>
        <v>348.46138325878371</v>
      </c>
      <c r="M24" s="147">
        <v>43290.556032491957</v>
      </c>
      <c r="N24" s="147">
        <f t="shared" si="6"/>
        <v>7493.667757385605</v>
      </c>
      <c r="O24" s="147">
        <f t="shared" si="7"/>
        <v>334.1061909753268</v>
      </c>
      <c r="P24" s="147">
        <v>43284.177095794686</v>
      </c>
      <c r="Q24" s="147">
        <f t="shared" si="8"/>
        <v>8864.2730468536665</v>
      </c>
      <c r="R24" s="147">
        <f t="shared" si="9"/>
        <v>395.21481327092897</v>
      </c>
      <c r="S24" s="147">
        <v>54926.135715464603</v>
      </c>
      <c r="T24" s="147">
        <f t="shared" si="10"/>
        <v>11654.722081535736</v>
      </c>
      <c r="U24" s="147">
        <f t="shared" si="11"/>
        <v>519.62736107431158</v>
      </c>
      <c r="V24" s="147">
        <v>54063.104816611754</v>
      </c>
      <c r="W24" s="147">
        <f t="shared" si="12"/>
        <v>8079.1549740337359</v>
      </c>
      <c r="X24" s="147">
        <f t="shared" si="13"/>
        <v>360.210217755305</v>
      </c>
      <c r="Y24" s="147">
        <v>68160.062585736552</v>
      </c>
      <c r="Z24" s="147">
        <v>7256.7220449771057</v>
      </c>
      <c r="AA24" s="147">
        <v>323.54193432507492</v>
      </c>
      <c r="AB24" s="147">
        <v>67576.129950188042</v>
      </c>
      <c r="AC24" s="147">
        <v>7655.0313702563171</v>
      </c>
      <c r="AD24" s="147">
        <v>341.30060949022771</v>
      </c>
    </row>
    <row r="25" spans="1:30" x14ac:dyDescent="0.25">
      <c r="A25" s="6">
        <v>18</v>
      </c>
      <c r="B25" s="148" t="s">
        <v>19</v>
      </c>
      <c r="C25" s="2">
        <v>2108100</v>
      </c>
      <c r="D25" s="2">
        <v>33639.148865850002</v>
      </c>
      <c r="E25" s="2">
        <f t="shared" si="0"/>
        <v>6944.0406758580602</v>
      </c>
      <c r="F25" s="2">
        <f t="shared" si="1"/>
        <v>329.39806820634976</v>
      </c>
      <c r="G25" s="2">
        <v>33138.468655178556</v>
      </c>
      <c r="H25" s="2">
        <f t="shared" si="2"/>
        <v>6299.3958888279003</v>
      </c>
      <c r="I25" s="2">
        <f t="shared" si="3"/>
        <v>298.81864659304114</v>
      </c>
      <c r="J25" s="2">
        <v>40011.095287061733</v>
      </c>
      <c r="K25" s="2">
        <f t="shared" si="4"/>
        <v>6865.1230365965339</v>
      </c>
      <c r="L25" s="2">
        <f t="shared" si="5"/>
        <v>325.65452476621289</v>
      </c>
      <c r="M25" s="2">
        <v>229232.38317382414</v>
      </c>
      <c r="N25" s="2">
        <f t="shared" si="6"/>
        <v>39680.509472991078</v>
      </c>
      <c r="O25" s="2">
        <f t="shared" si="7"/>
        <v>1882.2878171334889</v>
      </c>
      <c r="P25" s="2">
        <v>235815.34352392639</v>
      </c>
      <c r="Q25" s="2">
        <f t="shared" si="8"/>
        <v>48293.203980924634</v>
      </c>
      <c r="R25" s="2">
        <f t="shared" si="9"/>
        <v>2290.8402818141753</v>
      </c>
      <c r="S25" s="2">
        <v>189607.92672822086</v>
      </c>
      <c r="T25" s="2">
        <f t="shared" si="10"/>
        <v>40232.717297303374</v>
      </c>
      <c r="U25" s="2">
        <f t="shared" si="11"/>
        <v>1908.4823915992304</v>
      </c>
      <c r="V25" s="2">
        <v>191433.22850768</v>
      </c>
      <c r="W25" s="2">
        <f t="shared" si="12"/>
        <v>28607.656284992649</v>
      </c>
      <c r="X25" s="2">
        <f t="shared" si="13"/>
        <v>1357.0350687819671</v>
      </c>
      <c r="Y25" s="2">
        <v>179431.80313911609</v>
      </c>
      <c r="Z25" s="2">
        <v>19103.367456151602</v>
      </c>
      <c r="AA25" s="2">
        <v>906.18886467205539</v>
      </c>
      <c r="AB25" s="2">
        <v>181751.10695560934</v>
      </c>
      <c r="AC25" s="2">
        <v>20588.785216755805</v>
      </c>
      <c r="AD25" s="2">
        <v>976.65126022275058</v>
      </c>
    </row>
    <row r="26" spans="1:30" x14ac:dyDescent="0.25">
      <c r="A26" s="5">
        <v>19</v>
      </c>
      <c r="B26" s="146" t="s">
        <v>18</v>
      </c>
      <c r="C26" s="147">
        <v>1657900</v>
      </c>
      <c r="D26" s="147">
        <v>79111.361235025906</v>
      </c>
      <c r="E26" s="147">
        <f t="shared" si="0"/>
        <v>16330.749405381524</v>
      </c>
      <c r="F26" s="147">
        <f t="shared" si="1"/>
        <v>985.02620214618025</v>
      </c>
      <c r="G26" s="147">
        <v>76308.858040334206</v>
      </c>
      <c r="H26" s="147">
        <f t="shared" si="2"/>
        <v>14505.791188553128</v>
      </c>
      <c r="I26" s="147">
        <f t="shared" si="3"/>
        <v>874.94970677080221</v>
      </c>
      <c r="J26" s="147">
        <v>77495.011857617632</v>
      </c>
      <c r="K26" s="147">
        <f t="shared" si="4"/>
        <v>13296.631529531955</v>
      </c>
      <c r="L26" s="147">
        <f t="shared" si="5"/>
        <v>802.01649855431299</v>
      </c>
      <c r="M26" s="147">
        <v>78471.291285889718</v>
      </c>
      <c r="N26" s="147">
        <f t="shared" si="6"/>
        <v>13583.511954619635</v>
      </c>
      <c r="O26" s="147">
        <f t="shared" si="7"/>
        <v>819.32034227755798</v>
      </c>
      <c r="P26" s="147">
        <v>78454.87837548292</v>
      </c>
      <c r="Q26" s="147">
        <f t="shared" si="8"/>
        <v>16066.967433361287</v>
      </c>
      <c r="R26" s="147">
        <f t="shared" si="9"/>
        <v>969.11559402625539</v>
      </c>
      <c r="S26" s="147">
        <v>97468.693548161391</v>
      </c>
      <c r="T26" s="147">
        <f t="shared" si="10"/>
        <v>20681.785094784314</v>
      </c>
      <c r="U26" s="147">
        <f t="shared" si="11"/>
        <v>1247.4687915305094</v>
      </c>
      <c r="V26" s="147">
        <v>97783.360705842337</v>
      </c>
      <c r="W26" s="147">
        <f t="shared" si="12"/>
        <v>14612.681378624759</v>
      </c>
      <c r="X26" s="147">
        <f t="shared" si="13"/>
        <v>881.39703110107723</v>
      </c>
      <c r="Y26" s="147">
        <v>130340.50292934294</v>
      </c>
      <c r="Z26" s="147">
        <v>13876.818258067404</v>
      </c>
      <c r="AA26" s="147">
        <v>837.01177743334358</v>
      </c>
      <c r="AB26" s="147">
        <v>125378.35440595738</v>
      </c>
      <c r="AC26" s="147">
        <v>14202.873660213911</v>
      </c>
      <c r="AD26" s="147">
        <v>856.67854877941443</v>
      </c>
    </row>
    <row r="27" spans="1:30" x14ac:dyDescent="0.25">
      <c r="A27" s="6">
        <v>20</v>
      </c>
      <c r="B27" s="148" t="s">
        <v>17</v>
      </c>
      <c r="C27" s="2">
        <v>15570700</v>
      </c>
      <c r="D27" s="2">
        <v>156152.32727925139</v>
      </c>
      <c r="E27" s="2">
        <f t="shared" si="0"/>
        <v>32234.11259842596</v>
      </c>
      <c r="F27" s="2">
        <f t="shared" si="1"/>
        <v>207.01774871024398</v>
      </c>
      <c r="G27" s="2">
        <v>152979.02497332077</v>
      </c>
      <c r="H27" s="2">
        <f t="shared" si="2"/>
        <v>29080.264722589822</v>
      </c>
      <c r="I27" s="2">
        <f t="shared" si="3"/>
        <v>186.76273207106823</v>
      </c>
      <c r="J27" s="2">
        <v>214627.38394735131</v>
      </c>
      <c r="K27" s="2">
        <f t="shared" si="4"/>
        <v>36825.870105532289</v>
      </c>
      <c r="L27" s="2">
        <f t="shared" si="5"/>
        <v>236.50747946805402</v>
      </c>
      <c r="M27" s="2">
        <v>224596.56888177892</v>
      </c>
      <c r="N27" s="2">
        <f t="shared" si="6"/>
        <v>38878.042254426073</v>
      </c>
      <c r="O27" s="2">
        <f t="shared" si="7"/>
        <v>249.68718332782774</v>
      </c>
      <c r="P27" s="2">
        <v>232751.47738594259</v>
      </c>
      <c r="Q27" s="2">
        <f t="shared" si="8"/>
        <v>47665.747301639953</v>
      </c>
      <c r="R27" s="2">
        <f t="shared" si="9"/>
        <v>306.12462703436552</v>
      </c>
      <c r="S27" s="2">
        <v>303668.54537400574</v>
      </c>
      <c r="T27" s="2">
        <f t="shared" si="10"/>
        <v>64435.126468250659</v>
      </c>
      <c r="U27" s="2">
        <f t="shared" si="11"/>
        <v>413.82292683213126</v>
      </c>
      <c r="V27" s="2">
        <v>305942.89045841555</v>
      </c>
      <c r="W27" s="2">
        <f t="shared" si="12"/>
        <v>45719.905166413577</v>
      </c>
      <c r="X27" s="2">
        <f t="shared" si="13"/>
        <v>293.62780842488507</v>
      </c>
      <c r="Y27" s="2">
        <v>393793.70941342437</v>
      </c>
      <c r="Z27" s="2">
        <v>41925.599594031315</v>
      </c>
      <c r="AA27" s="2">
        <v>269.25956825339466</v>
      </c>
      <c r="AB27" s="2">
        <v>397208.96921485674</v>
      </c>
      <c r="AC27" s="2">
        <v>44995.875350190028</v>
      </c>
      <c r="AD27" s="2">
        <v>288.97785809366331</v>
      </c>
    </row>
    <row r="28" spans="1:30" x14ac:dyDescent="0.25">
      <c r="A28" s="5">
        <v>21</v>
      </c>
      <c r="B28" s="146" t="s">
        <v>16</v>
      </c>
      <c r="C28" s="147">
        <v>5036200</v>
      </c>
      <c r="D28" s="147">
        <v>766310.41085443099</v>
      </c>
      <c r="E28" s="147">
        <f t="shared" si="0"/>
        <v>158187.43466214067</v>
      </c>
      <c r="F28" s="147">
        <f t="shared" si="1"/>
        <v>3141.0077967940251</v>
      </c>
      <c r="G28" s="147">
        <v>752132.50818336068</v>
      </c>
      <c r="H28" s="147">
        <f t="shared" si="2"/>
        <v>142975.23760693372</v>
      </c>
      <c r="I28" s="147">
        <f t="shared" si="3"/>
        <v>2838.9507487179567</v>
      </c>
      <c r="J28" s="147">
        <v>715268.7263140477</v>
      </c>
      <c r="K28" s="147">
        <f t="shared" si="4"/>
        <v>122726.15321189405</v>
      </c>
      <c r="L28" s="147">
        <f t="shared" si="5"/>
        <v>2436.880052656647</v>
      </c>
      <c r="M28" s="147">
        <v>738293.78264121187</v>
      </c>
      <c r="N28" s="147">
        <f t="shared" si="6"/>
        <v>127799.89035724642</v>
      </c>
      <c r="O28" s="147">
        <f t="shared" si="7"/>
        <v>2537.625399254327</v>
      </c>
      <c r="P28" s="147">
        <v>759615.54040392942</v>
      </c>
      <c r="Q28" s="147">
        <f t="shared" si="8"/>
        <v>155563.53412637539</v>
      </c>
      <c r="R28" s="147">
        <f t="shared" si="9"/>
        <v>3088.9069958773557</v>
      </c>
      <c r="S28" s="147">
        <v>785914.31356441649</v>
      </c>
      <c r="T28" s="147">
        <f t="shared" si="10"/>
        <v>166762.37614719526</v>
      </c>
      <c r="U28" s="147">
        <f t="shared" si="11"/>
        <v>3311.2738999085673</v>
      </c>
      <c r="V28" s="147">
        <v>791922.90913838544</v>
      </c>
      <c r="W28" s="147">
        <f t="shared" si="12"/>
        <v>118344.44085517531</v>
      </c>
      <c r="X28" s="147">
        <f t="shared" si="13"/>
        <v>2349.8757169130558</v>
      </c>
      <c r="Y28" s="147">
        <v>763960.25554457656</v>
      </c>
      <c r="Z28" s="147">
        <v>81335.712110346562</v>
      </c>
      <c r="AA28" s="147">
        <v>1615.0214866436315</v>
      </c>
      <c r="AB28" s="147">
        <v>774655.99135413731</v>
      </c>
      <c r="AC28" s="147">
        <v>87753.11518052427</v>
      </c>
      <c r="AD28" s="147">
        <v>1742.4469874215536</v>
      </c>
    </row>
    <row r="29" spans="1:30" x14ac:dyDescent="0.25">
      <c r="A29" s="6">
        <v>22</v>
      </c>
      <c r="B29" s="148" t="s">
        <v>15</v>
      </c>
      <c r="C29" s="2">
        <v>34223900</v>
      </c>
      <c r="D29" s="2">
        <v>915515.41306406353</v>
      </c>
      <c r="E29" s="2">
        <f t="shared" si="0"/>
        <v>188987.4292909287</v>
      </c>
      <c r="F29" s="2">
        <f t="shared" si="1"/>
        <v>552.2089221010134</v>
      </c>
      <c r="G29" s="2">
        <v>897422.51089562394</v>
      </c>
      <c r="H29" s="2">
        <f t="shared" si="2"/>
        <v>170593.87186842971</v>
      </c>
      <c r="I29" s="2">
        <f t="shared" si="3"/>
        <v>498.46414893810959</v>
      </c>
      <c r="J29" s="2">
        <v>1201731.2143099338</v>
      </c>
      <c r="K29" s="2">
        <f t="shared" si="4"/>
        <v>206193.62164334554</v>
      </c>
      <c r="L29" s="2">
        <f t="shared" si="5"/>
        <v>602.48429209805295</v>
      </c>
      <c r="M29" s="2">
        <v>1253380.6410199192</v>
      </c>
      <c r="N29" s="2">
        <f t="shared" si="6"/>
        <v>216962.28827120492</v>
      </c>
      <c r="O29" s="2">
        <f t="shared" si="7"/>
        <v>633.94963248257773</v>
      </c>
      <c r="P29" s="2">
        <v>1288945.1968883786</v>
      </c>
      <c r="Q29" s="2">
        <f t="shared" si="8"/>
        <v>263966.25589906867</v>
      </c>
      <c r="R29" s="2">
        <f t="shared" si="9"/>
        <v>771.29215518707304</v>
      </c>
      <c r="S29" s="2">
        <v>1424285.9061887066</v>
      </c>
      <c r="T29" s="2">
        <f t="shared" si="10"/>
        <v>302217.80915499531</v>
      </c>
      <c r="U29" s="2">
        <f t="shared" si="11"/>
        <v>883.06069487988009</v>
      </c>
      <c r="V29" s="2">
        <v>1436650.933165648</v>
      </c>
      <c r="W29" s="2">
        <f t="shared" si="12"/>
        <v>214692.17448771163</v>
      </c>
      <c r="X29" s="2">
        <f t="shared" si="13"/>
        <v>627.31650831060051</v>
      </c>
      <c r="Y29" s="2">
        <v>1457356.2906691863</v>
      </c>
      <c r="Z29" s="2">
        <v>155158.7413609307</v>
      </c>
      <c r="AA29" s="2">
        <v>453.36370595090182</v>
      </c>
      <c r="AB29" s="2">
        <v>1473604.241307934</v>
      </c>
      <c r="AC29" s="2">
        <v>166930.04915892796</v>
      </c>
      <c r="AD29" s="2">
        <v>487.75869833341011</v>
      </c>
    </row>
    <row r="30" spans="1:30" x14ac:dyDescent="0.25">
      <c r="A30" s="5">
        <v>23</v>
      </c>
      <c r="B30" s="146" t="s">
        <v>14</v>
      </c>
      <c r="C30" s="147">
        <v>709600</v>
      </c>
      <c r="D30" s="147">
        <v>2363.4629699816896</v>
      </c>
      <c r="E30" s="147">
        <f t="shared" si="0"/>
        <v>487.88342014498375</v>
      </c>
      <c r="F30" s="147">
        <f t="shared" si="1"/>
        <v>68.75470971603491</v>
      </c>
      <c r="G30" s="147">
        <v>2315.8063611390771</v>
      </c>
      <c r="H30" s="147">
        <f t="shared" si="2"/>
        <v>440.21892569864735</v>
      </c>
      <c r="I30" s="147">
        <f t="shared" si="3"/>
        <v>62.037616361139705</v>
      </c>
      <c r="J30" s="147">
        <v>3848.0087390972908</v>
      </c>
      <c r="K30" s="147">
        <f t="shared" si="4"/>
        <v>660.24319630020216</v>
      </c>
      <c r="L30" s="147">
        <f t="shared" si="5"/>
        <v>93.04441886981428</v>
      </c>
      <c r="M30" s="147">
        <v>3150.010909126398</v>
      </c>
      <c r="N30" s="147">
        <f t="shared" si="6"/>
        <v>545.27216438191374</v>
      </c>
      <c r="O30" s="147">
        <f t="shared" si="7"/>
        <v>76.842187765207683</v>
      </c>
      <c r="P30" s="147">
        <v>3250.977506716627</v>
      </c>
      <c r="Q30" s="147">
        <f t="shared" si="8"/>
        <v>665.77567652350092</v>
      </c>
      <c r="R30" s="147">
        <f t="shared" si="9"/>
        <v>93.824080682567768</v>
      </c>
      <c r="S30" s="147">
        <v>5434.8863538068526</v>
      </c>
      <c r="T30" s="147">
        <f t="shared" si="10"/>
        <v>1153.223127264637</v>
      </c>
      <c r="U30" s="147">
        <f t="shared" si="11"/>
        <v>162.51735164383271</v>
      </c>
      <c r="V30" s="147">
        <v>5487.2980590776078</v>
      </c>
      <c r="W30" s="147">
        <f t="shared" si="12"/>
        <v>820.01822792797827</v>
      </c>
      <c r="X30" s="147">
        <f t="shared" si="13"/>
        <v>115.5606296403577</v>
      </c>
      <c r="Y30" s="147">
        <v>7028.8111010621597</v>
      </c>
      <c r="Z30" s="147">
        <v>748.32866244655304</v>
      </c>
      <c r="AA30" s="147">
        <v>105.45781601557962</v>
      </c>
      <c r="AB30" s="147">
        <v>7111.9822432444535</v>
      </c>
      <c r="AC30" s="147">
        <v>805.6461241102885</v>
      </c>
      <c r="AD30" s="147">
        <v>113.5352486062977</v>
      </c>
    </row>
    <row r="31" spans="1:30" x14ac:dyDescent="0.25">
      <c r="A31" s="6">
        <v>24</v>
      </c>
      <c r="B31" s="148" t="s">
        <v>13</v>
      </c>
      <c r="C31" s="2">
        <v>13006000</v>
      </c>
      <c r="D31" s="2">
        <v>96210.519326261987</v>
      </c>
      <c r="E31" s="2">
        <f t="shared" si="0"/>
        <v>19860.48345965218</v>
      </c>
      <c r="F31" s="2">
        <f t="shared" si="1"/>
        <v>152.70247162580486</v>
      </c>
      <c r="G31" s="2">
        <v>242446.85208730865</v>
      </c>
      <c r="H31" s="2">
        <f t="shared" si="2"/>
        <v>46087.485791513529</v>
      </c>
      <c r="I31" s="2">
        <f t="shared" si="3"/>
        <v>354.35557274729763</v>
      </c>
      <c r="J31" s="2">
        <v>86849.948264128951</v>
      </c>
      <c r="K31" s="2">
        <f t="shared" si="4"/>
        <v>14901.756032359646</v>
      </c>
      <c r="L31" s="2">
        <f t="shared" si="5"/>
        <v>114.57601132061853</v>
      </c>
      <c r="M31" s="2">
        <v>86014.607119215085</v>
      </c>
      <c r="N31" s="2">
        <f t="shared" si="6"/>
        <v>14889.272559808905</v>
      </c>
      <c r="O31" s="2">
        <f t="shared" si="7"/>
        <v>114.4800289082647</v>
      </c>
      <c r="P31" s="2">
        <v>88544.452558886289</v>
      </c>
      <c r="Q31" s="2">
        <f t="shared" si="8"/>
        <v>18133.236136823882</v>
      </c>
      <c r="R31" s="2">
        <f t="shared" si="9"/>
        <v>139.42208316795234</v>
      </c>
      <c r="S31" s="2">
        <v>91178.383012870894</v>
      </c>
      <c r="T31" s="2">
        <f t="shared" si="10"/>
        <v>19347.050361666617</v>
      </c>
      <c r="U31" s="2">
        <f t="shared" si="11"/>
        <v>148.75480825516391</v>
      </c>
      <c r="V31" s="2">
        <v>219801.58181984836</v>
      </c>
      <c r="W31" s="2">
        <f t="shared" si="12"/>
        <v>32847.004423517028</v>
      </c>
      <c r="X31" s="2">
        <f t="shared" si="13"/>
        <v>252.5527020107414</v>
      </c>
      <c r="Y31" s="2">
        <v>329275.54705407808</v>
      </c>
      <c r="Z31" s="2">
        <v>35056.615715010405</v>
      </c>
      <c r="AA31" s="2">
        <v>269.54187079048444</v>
      </c>
      <c r="AB31" s="2">
        <v>333232.89425807883</v>
      </c>
      <c r="AC31" s="2">
        <v>37748.658602190364</v>
      </c>
      <c r="AD31" s="2">
        <v>290.24033985999046</v>
      </c>
    </row>
    <row r="32" spans="1:30" x14ac:dyDescent="0.25">
      <c r="A32" s="5">
        <v>25</v>
      </c>
      <c r="B32" s="146" t="s">
        <v>12</v>
      </c>
      <c r="C32" s="147">
        <v>11207700</v>
      </c>
      <c r="D32" s="147">
        <v>44598.754707881002</v>
      </c>
      <c r="E32" s="147">
        <f t="shared" si="0"/>
        <v>9206.4031708763159</v>
      </c>
      <c r="F32" s="147">
        <f t="shared" si="1"/>
        <v>82.143554617596081</v>
      </c>
      <c r="G32" s="147">
        <v>47341.163867173054</v>
      </c>
      <c r="H32" s="147">
        <f t="shared" si="2"/>
        <v>8999.2309584466839</v>
      </c>
      <c r="I32" s="147">
        <f t="shared" si="3"/>
        <v>80.295073551635781</v>
      </c>
      <c r="J32" s="147">
        <v>33657.68821670497</v>
      </c>
      <c r="K32" s="147">
        <f t="shared" si="4"/>
        <v>5775.002385645852</v>
      </c>
      <c r="L32" s="147">
        <f t="shared" si="5"/>
        <v>51.527096421619525</v>
      </c>
      <c r="M32" s="147">
        <v>27154.656559911353</v>
      </c>
      <c r="N32" s="147">
        <f t="shared" si="6"/>
        <v>4700.5165323623523</v>
      </c>
      <c r="O32" s="147">
        <f t="shared" si="7"/>
        <v>41.940063816504299</v>
      </c>
      <c r="P32" s="147">
        <v>27914.8441892833</v>
      </c>
      <c r="Q32" s="147">
        <f t="shared" si="8"/>
        <v>5716.7495735577786</v>
      </c>
      <c r="R32" s="147">
        <f t="shared" si="9"/>
        <v>51.007339360955228</v>
      </c>
      <c r="S32" s="147">
        <v>53029.630848664885</v>
      </c>
      <c r="T32" s="147">
        <f t="shared" si="10"/>
        <v>11252.304601024587</v>
      </c>
      <c r="U32" s="147">
        <f t="shared" si="11"/>
        <v>100.3979817538352</v>
      </c>
      <c r="V32" s="147">
        <v>72255.031159923907</v>
      </c>
      <c r="W32" s="147">
        <f t="shared" si="12"/>
        <v>10797.74453159583</v>
      </c>
      <c r="X32" s="147">
        <f t="shared" si="13"/>
        <v>96.34219805665596</v>
      </c>
      <c r="Y32" s="147">
        <v>79995.578983829706</v>
      </c>
      <c r="Z32" s="147">
        <v>8516.800887359268</v>
      </c>
      <c r="AA32" s="147">
        <v>75.990621513417267</v>
      </c>
      <c r="AB32" s="147">
        <v>81228.699931557494</v>
      </c>
      <c r="AC32" s="147">
        <v>9201.5959866236681</v>
      </c>
      <c r="AD32" s="147">
        <v>82.10066281773841</v>
      </c>
    </row>
    <row r="33" spans="1:30" x14ac:dyDescent="0.25">
      <c r="A33" s="6">
        <v>26</v>
      </c>
      <c r="B33" s="148" t="s">
        <v>11</v>
      </c>
      <c r="C33" s="2">
        <v>1048600</v>
      </c>
      <c r="D33" s="2">
        <v>69101.861551983558</v>
      </c>
      <c r="E33" s="2">
        <f t="shared" si="0"/>
        <v>14264.514815998189</v>
      </c>
      <c r="F33" s="2">
        <f t="shared" si="1"/>
        <v>1360.3390059124727</v>
      </c>
      <c r="G33" s="2">
        <v>68043.964256242238</v>
      </c>
      <c r="H33" s="2">
        <f t="shared" si="2"/>
        <v>12934.691495720095</v>
      </c>
      <c r="I33" s="2">
        <f t="shared" si="3"/>
        <v>1233.5200739767399</v>
      </c>
      <c r="J33" s="2">
        <v>68287.860190775653</v>
      </c>
      <c r="K33" s="2">
        <f t="shared" si="4"/>
        <v>11716.864003649838</v>
      </c>
      <c r="L33" s="2">
        <f t="shared" si="5"/>
        <v>1117.3816520741789</v>
      </c>
      <c r="M33" s="2">
        <v>68077.539113192484</v>
      </c>
      <c r="N33" s="2">
        <f t="shared" si="6"/>
        <v>11784.336044836009</v>
      </c>
      <c r="O33" s="2">
        <f t="shared" si="7"/>
        <v>1123.8161400759118</v>
      </c>
      <c r="P33" s="2">
        <v>96058.476032446924</v>
      </c>
      <c r="Q33" s="2">
        <f t="shared" si="8"/>
        <v>19672.051478113586</v>
      </c>
      <c r="R33" s="2">
        <f t="shared" si="9"/>
        <v>1876.0300856488257</v>
      </c>
      <c r="S33" s="2">
        <v>64414.630812155949</v>
      </c>
      <c r="T33" s="2">
        <f t="shared" si="10"/>
        <v>13668.076414285862</v>
      </c>
      <c r="U33" s="2">
        <f t="shared" si="11"/>
        <v>1303.4595092776906</v>
      </c>
      <c r="V33" s="2">
        <v>64275.905771118865</v>
      </c>
      <c r="W33" s="2">
        <f t="shared" si="12"/>
        <v>9605.3492595877888</v>
      </c>
      <c r="X33" s="2">
        <f t="shared" si="13"/>
        <v>916.01652294371445</v>
      </c>
      <c r="Y33" s="2">
        <v>75404.594446080708</v>
      </c>
      <c r="Z33" s="2">
        <v>8028.0176110627481</v>
      </c>
      <c r="AA33" s="2">
        <v>765.59389767907192</v>
      </c>
      <c r="AB33" s="2">
        <v>78912.472800751319</v>
      </c>
      <c r="AC33" s="2">
        <v>8939.2135246503385</v>
      </c>
      <c r="AD33" s="2">
        <v>852.490322778022</v>
      </c>
    </row>
    <row r="34" spans="1:30" x14ac:dyDescent="0.25">
      <c r="A34" s="5">
        <v>27</v>
      </c>
      <c r="B34" s="146" t="s">
        <v>10</v>
      </c>
      <c r="C34" s="147">
        <v>24092800</v>
      </c>
      <c r="D34" s="147">
        <v>887054.21104056959</v>
      </c>
      <c r="E34" s="147">
        <f t="shared" si="0"/>
        <v>183112.25850931619</v>
      </c>
      <c r="F34" s="147">
        <f t="shared" si="1"/>
        <v>760.02896512367261</v>
      </c>
      <c r="G34" s="147">
        <v>875860.57440669299</v>
      </c>
      <c r="H34" s="147">
        <f t="shared" si="2"/>
        <v>166495.09544375888</v>
      </c>
      <c r="I34" s="147">
        <f t="shared" si="3"/>
        <v>691.05747544394546</v>
      </c>
      <c r="J34" s="147">
        <v>877040.17840004736</v>
      </c>
      <c r="K34" s="147">
        <f t="shared" si="4"/>
        <v>150482.97702317307</v>
      </c>
      <c r="L34" s="147">
        <f t="shared" si="5"/>
        <v>624.59729472362312</v>
      </c>
      <c r="M34" s="147">
        <v>892102.96967297001</v>
      </c>
      <c r="N34" s="147">
        <f t="shared" si="6"/>
        <v>154424.51825032526</v>
      </c>
      <c r="O34" s="147">
        <f t="shared" si="7"/>
        <v>640.95712515907348</v>
      </c>
      <c r="P34" s="147">
        <v>923751.31891482242</v>
      </c>
      <c r="Q34" s="147">
        <f t="shared" si="8"/>
        <v>189177.30375536549</v>
      </c>
      <c r="R34" s="147">
        <f t="shared" si="9"/>
        <v>785.20264873889914</v>
      </c>
      <c r="S34" s="147">
        <v>1080618.0384859089</v>
      </c>
      <c r="T34" s="147">
        <f t="shared" si="10"/>
        <v>229295.2662843455</v>
      </c>
      <c r="U34" s="147">
        <f t="shared" si="11"/>
        <v>951.71697056525386</v>
      </c>
      <c r="V34" s="147">
        <v>1089460.1606035908</v>
      </c>
      <c r="W34" s="147">
        <f t="shared" si="12"/>
        <v>162808.21283589254</v>
      </c>
      <c r="X34" s="147">
        <f t="shared" si="13"/>
        <v>675.75463555872523</v>
      </c>
      <c r="Y34" s="147">
        <v>1205358.4400514034</v>
      </c>
      <c r="Z34" s="147">
        <v>128329.5647362075</v>
      </c>
      <c r="AA34" s="147">
        <v>532.64695152164757</v>
      </c>
      <c r="AB34" s="147">
        <v>1220133.6653673551</v>
      </c>
      <c r="AC34" s="147">
        <v>138216.87467420491</v>
      </c>
      <c r="AD34" s="147">
        <v>573.68539428461997</v>
      </c>
    </row>
    <row r="35" spans="1:30" x14ac:dyDescent="0.25">
      <c r="A35" s="6">
        <v>28</v>
      </c>
      <c r="B35" s="148" t="s">
        <v>9</v>
      </c>
      <c r="C35" s="2">
        <v>5348300</v>
      </c>
      <c r="D35" s="2">
        <v>174693.19178202495</v>
      </c>
      <c r="E35" s="2">
        <f t="shared" si="0"/>
        <v>36061.454300389654</v>
      </c>
      <c r="F35" s="2">
        <f t="shared" si="1"/>
        <v>674.26012565468761</v>
      </c>
      <c r="G35" s="2">
        <v>174976.64903663602</v>
      </c>
      <c r="H35" s="2">
        <f t="shared" si="2"/>
        <v>33261.862370638504</v>
      </c>
      <c r="I35" s="2">
        <f t="shared" si="3"/>
        <v>621.91467140284772</v>
      </c>
      <c r="J35" s="2">
        <v>166052.38635380933</v>
      </c>
      <c r="K35" s="2">
        <f t="shared" si="4"/>
        <v>28491.348578702695</v>
      </c>
      <c r="L35" s="2">
        <f t="shared" si="5"/>
        <v>532.71784639423174</v>
      </c>
      <c r="M35" s="2">
        <v>175972.1422868027</v>
      </c>
      <c r="N35" s="2">
        <f t="shared" si="6"/>
        <v>30461.072568874959</v>
      </c>
      <c r="O35" s="2">
        <f t="shared" si="7"/>
        <v>569.54681990305255</v>
      </c>
      <c r="P35" s="2">
        <v>187561.67815455527</v>
      </c>
      <c r="Q35" s="2">
        <f t="shared" si="8"/>
        <v>38411.217212434829</v>
      </c>
      <c r="R35" s="2">
        <f t="shared" si="9"/>
        <v>718.19488832778325</v>
      </c>
      <c r="S35" s="2">
        <v>181644.03700034152</v>
      </c>
      <c r="T35" s="2">
        <f t="shared" si="10"/>
        <v>38542.867460656336</v>
      </c>
      <c r="U35" s="2">
        <f t="shared" si="11"/>
        <v>720.65642280082147</v>
      </c>
      <c r="V35" s="2">
        <v>182206.2315573513</v>
      </c>
      <c r="W35" s="2">
        <f t="shared" si="12"/>
        <v>27228.779904150077</v>
      </c>
      <c r="X35" s="2">
        <f t="shared" si="13"/>
        <v>509.11093065366708</v>
      </c>
      <c r="Y35" s="2">
        <v>227233.24896116101</v>
      </c>
      <c r="Z35" s="2">
        <v>24192.591152832916</v>
      </c>
      <c r="AA35" s="2">
        <v>452.34170021937649</v>
      </c>
      <c r="AB35" s="2">
        <v>229627.0788391497</v>
      </c>
      <c r="AC35" s="2">
        <v>26012.180532826147</v>
      </c>
      <c r="AD35" s="2">
        <v>486.36352734188705</v>
      </c>
    </row>
    <row r="36" spans="1:30" x14ac:dyDescent="0.25">
      <c r="A36" s="5">
        <v>29</v>
      </c>
      <c r="B36" s="146" t="s">
        <v>8</v>
      </c>
      <c r="C36" s="147">
        <v>8875200</v>
      </c>
      <c r="D36" s="147">
        <v>300999.33190280799</v>
      </c>
      <c r="E36" s="147">
        <f t="shared" si="0"/>
        <v>62134.497292857857</v>
      </c>
      <c r="F36" s="147">
        <f t="shared" si="1"/>
        <v>700.09123504662273</v>
      </c>
      <c r="G36" s="147">
        <v>301531.91518607677</v>
      </c>
      <c r="H36" s="147">
        <f t="shared" si="2"/>
        <v>57319.151546755151</v>
      </c>
      <c r="I36" s="147">
        <f t="shared" si="3"/>
        <v>645.83504086392588</v>
      </c>
      <c r="J36" s="147">
        <v>298226.74925289059</v>
      </c>
      <c r="K36" s="147">
        <f t="shared" si="4"/>
        <v>51169.889545297381</v>
      </c>
      <c r="L36" s="147">
        <f t="shared" si="5"/>
        <v>576.5491430649156</v>
      </c>
      <c r="M36" s="147">
        <v>264650.31129531394</v>
      </c>
      <c r="N36" s="147">
        <f t="shared" si="6"/>
        <v>45811.41215297061</v>
      </c>
      <c r="O36" s="147">
        <f t="shared" si="7"/>
        <v>516.17329359305268</v>
      </c>
      <c r="P36" s="147">
        <v>274350.73536259384</v>
      </c>
      <c r="Q36" s="147">
        <f t="shared" si="8"/>
        <v>56184.961619505957</v>
      </c>
      <c r="R36" s="147">
        <f t="shared" si="9"/>
        <v>633.05572403445501</v>
      </c>
      <c r="S36" s="147">
        <v>344377.14363129687</v>
      </c>
      <c r="T36" s="147">
        <f t="shared" si="10"/>
        <v>73073.043424131392</v>
      </c>
      <c r="U36" s="147">
        <f t="shared" si="11"/>
        <v>823.33968163119027</v>
      </c>
      <c r="V36" s="147">
        <v>345807.54322521947</v>
      </c>
      <c r="W36" s="147">
        <f t="shared" si="12"/>
        <v>51677.252765697027</v>
      </c>
      <c r="X36" s="147">
        <f t="shared" si="13"/>
        <v>582.26578291978808</v>
      </c>
      <c r="Y36" s="147">
        <v>392451.75056260976</v>
      </c>
      <c r="Z36" s="147">
        <v>41782.72674434886</v>
      </c>
      <c r="AA36" s="147">
        <v>470.78067811822672</v>
      </c>
      <c r="AB36" s="147">
        <v>380153.22360904183</v>
      </c>
      <c r="AC36" s="147">
        <v>43063.798627952972</v>
      </c>
      <c r="AD36" s="147">
        <v>485.2149656115127</v>
      </c>
    </row>
    <row r="37" spans="1:30" x14ac:dyDescent="0.25">
      <c r="A37" s="6">
        <v>30</v>
      </c>
      <c r="B37" s="148" t="s">
        <v>7</v>
      </c>
      <c r="C37" s="2">
        <v>824900</v>
      </c>
      <c r="D37" s="2">
        <v>2657.9782157090799</v>
      </c>
      <c r="E37" s="2">
        <f t="shared" si="0"/>
        <v>548.67942464994655</v>
      </c>
      <c r="F37" s="2">
        <f t="shared" si="1"/>
        <v>66.514659310212934</v>
      </c>
      <c r="G37" s="2">
        <v>2156.9208341915046</v>
      </c>
      <c r="H37" s="2">
        <f t="shared" si="2"/>
        <v>410.01587541100571</v>
      </c>
      <c r="I37" s="2">
        <f t="shared" si="3"/>
        <v>49.704918827858613</v>
      </c>
      <c r="J37" s="2">
        <v>2550.7674946000134</v>
      </c>
      <c r="K37" s="2">
        <f t="shared" si="4"/>
        <v>437.66191758921343</v>
      </c>
      <c r="L37" s="2">
        <f t="shared" si="5"/>
        <v>53.056360478750562</v>
      </c>
      <c r="M37" s="2">
        <v>2496.7934482409537</v>
      </c>
      <c r="N37" s="2">
        <f t="shared" si="6"/>
        <v>432.1991278165118</v>
      </c>
      <c r="O37" s="2">
        <f t="shared" si="7"/>
        <v>52.394123871561618</v>
      </c>
      <c r="P37" s="2">
        <v>2454.1670166873587</v>
      </c>
      <c r="Q37" s="2">
        <f t="shared" si="8"/>
        <v>502.59489721505167</v>
      </c>
      <c r="R37" s="2">
        <f t="shared" si="9"/>
        <v>60.927978811377336</v>
      </c>
      <c r="S37" s="2">
        <v>3519.9812493436793</v>
      </c>
      <c r="T37" s="2">
        <f t="shared" si="10"/>
        <v>746.90131863339866</v>
      </c>
      <c r="U37" s="2">
        <f t="shared" si="11"/>
        <v>90.544468254745865</v>
      </c>
      <c r="V37" s="2">
        <v>2786.9184447938505</v>
      </c>
      <c r="W37" s="2">
        <f t="shared" si="12"/>
        <v>416.47526703949524</v>
      </c>
      <c r="X37" s="2">
        <f t="shared" si="13"/>
        <v>50.487970304218116</v>
      </c>
      <c r="Y37" s="2">
        <v>10335.365745396926</v>
      </c>
      <c r="Z37" s="2">
        <v>1100.3639609805477</v>
      </c>
      <c r="AA37" s="2">
        <v>133.39361873930753</v>
      </c>
      <c r="AB37" s="2">
        <v>10339.469128562276</v>
      </c>
      <c r="AC37" s="2">
        <v>1171.2561904519173</v>
      </c>
      <c r="AD37" s="2">
        <v>141.98765795271152</v>
      </c>
    </row>
    <row r="38" spans="1:30" x14ac:dyDescent="0.25">
      <c r="A38" s="5">
        <v>31</v>
      </c>
      <c r="B38" s="146" t="s">
        <v>6</v>
      </c>
      <c r="C38" s="147">
        <v>11400</v>
      </c>
      <c r="D38" s="147">
        <v>0</v>
      </c>
      <c r="E38" s="147">
        <f t="shared" si="0"/>
        <v>0</v>
      </c>
      <c r="F38" s="147">
        <f t="shared" si="1"/>
        <v>0</v>
      </c>
      <c r="G38" s="147">
        <v>0</v>
      </c>
      <c r="H38" s="147">
        <f t="shared" si="2"/>
        <v>0</v>
      </c>
      <c r="I38" s="147">
        <f t="shared" si="3"/>
        <v>0</v>
      </c>
      <c r="J38" s="147">
        <v>254.39486640063262</v>
      </c>
      <c r="K38" s="147">
        <f t="shared" si="4"/>
        <v>43.649193934554084</v>
      </c>
      <c r="L38" s="147">
        <f t="shared" si="5"/>
        <v>382.88766609257971</v>
      </c>
      <c r="M38" s="147">
        <v>279.2688737532286</v>
      </c>
      <c r="N38" s="147">
        <f t="shared" si="6"/>
        <v>48.341909799339071</v>
      </c>
      <c r="O38" s="147">
        <f t="shared" si="7"/>
        <v>424.0518403450796</v>
      </c>
      <c r="P38" s="147">
        <v>287.61901307845017</v>
      </c>
      <c r="Q38" s="147">
        <f t="shared" si="8"/>
        <v>58.902204834608256</v>
      </c>
      <c r="R38" s="147">
        <f t="shared" si="9"/>
        <v>516.68600732112498</v>
      </c>
      <c r="S38" s="147">
        <v>636.73940133758879</v>
      </c>
      <c r="T38" s="147">
        <f t="shared" si="10"/>
        <v>135.10909996283669</v>
      </c>
      <c r="U38" s="147">
        <f t="shared" si="11"/>
        <v>1185.1675435336551</v>
      </c>
      <c r="V38" s="147">
        <v>642.94151361179445</v>
      </c>
      <c r="W38" s="147">
        <f t="shared" si="12"/>
        <v>96.080758686161104</v>
      </c>
      <c r="X38" s="147">
        <f t="shared" si="13"/>
        <v>842.81367268562371</v>
      </c>
      <c r="Y38" s="147">
        <v>2293.1903359993521</v>
      </c>
      <c r="Z38" s="147">
        <v>244.14656080520274</v>
      </c>
      <c r="AA38" s="147">
        <v>2141.6364982912523</v>
      </c>
      <c r="AB38" s="147">
        <v>2320.5635597449145</v>
      </c>
      <c r="AC38" s="147">
        <v>262.87369311641913</v>
      </c>
      <c r="AD38" s="147">
        <v>2305.9095887405188</v>
      </c>
    </row>
    <row r="39" spans="1:30" x14ac:dyDescent="0.25">
      <c r="A39" s="6">
        <v>32</v>
      </c>
      <c r="B39" s="148" t="s">
        <v>5</v>
      </c>
      <c r="C39" s="2">
        <v>49100</v>
      </c>
      <c r="D39" s="2">
        <v>1351.7948345460702</v>
      </c>
      <c r="E39" s="2">
        <f t="shared" si="0"/>
        <v>279.04743826714946</v>
      </c>
      <c r="F39" s="2">
        <f t="shared" si="1"/>
        <v>568.32472152168941</v>
      </c>
      <c r="G39" s="2">
        <v>1323.9707062871253</v>
      </c>
      <c r="H39" s="2">
        <f t="shared" si="2"/>
        <v>251.67776190558405</v>
      </c>
      <c r="I39" s="2">
        <f t="shared" si="3"/>
        <v>512.58199980770678</v>
      </c>
      <c r="J39" s="2">
        <v>1188.052404264814</v>
      </c>
      <c r="K39" s="2">
        <f t="shared" si="4"/>
        <v>203.84660481513222</v>
      </c>
      <c r="L39" s="2">
        <f t="shared" si="5"/>
        <v>415.16620125281509</v>
      </c>
      <c r="M39" s="2">
        <v>1202.7296940669955</v>
      </c>
      <c r="N39" s="2">
        <f t="shared" si="6"/>
        <v>208.19452451743629</v>
      </c>
      <c r="O39" s="2">
        <f t="shared" si="7"/>
        <v>424.02143486239567</v>
      </c>
      <c r="P39" s="2">
        <v>1238.6913119195985</v>
      </c>
      <c r="Q39" s="2">
        <f t="shared" si="8"/>
        <v>253.67463924103308</v>
      </c>
      <c r="R39" s="2">
        <f t="shared" si="9"/>
        <v>516.6489597577048</v>
      </c>
      <c r="S39" s="2">
        <v>2098.1353403548901</v>
      </c>
      <c r="T39" s="2">
        <f t="shared" si="10"/>
        <v>445.20125005626005</v>
      </c>
      <c r="U39" s="2">
        <f t="shared" si="11"/>
        <v>906.72352353617123</v>
      </c>
      <c r="V39" s="2">
        <v>2118.5720699180738</v>
      </c>
      <c r="W39" s="2">
        <f t="shared" si="12"/>
        <v>316.59802252548963</v>
      </c>
      <c r="X39" s="2">
        <f t="shared" si="13"/>
        <v>644.80248986861432</v>
      </c>
      <c r="Y39" s="2">
        <v>3031.005614152491</v>
      </c>
      <c r="Z39" s="2">
        <v>322.69872450605044</v>
      </c>
      <c r="AA39" s="2">
        <v>657.22754481883999</v>
      </c>
      <c r="AB39" s="2">
        <v>3067.1859492724257</v>
      </c>
      <c r="AC39" s="2">
        <v>347.45115882482531</v>
      </c>
      <c r="AD39" s="2">
        <v>707.63983467377864</v>
      </c>
    </row>
    <row r="40" spans="1:30" x14ac:dyDescent="0.25">
      <c r="A40" s="5">
        <v>33</v>
      </c>
      <c r="B40" s="146" t="s">
        <v>4</v>
      </c>
      <c r="C40" s="147">
        <v>11100</v>
      </c>
      <c r="D40" s="147">
        <v>0</v>
      </c>
      <c r="E40" s="147">
        <f t="shared" si="0"/>
        <v>0</v>
      </c>
      <c r="F40" s="147">
        <f t="shared" si="1"/>
        <v>0</v>
      </c>
      <c r="G40" s="147">
        <v>0</v>
      </c>
      <c r="H40" s="147">
        <f t="shared" si="2"/>
        <v>0</v>
      </c>
      <c r="I40" s="147">
        <f t="shared" si="3"/>
        <v>0</v>
      </c>
      <c r="J40" s="147">
        <v>322.7881267413793</v>
      </c>
      <c r="K40" s="147">
        <f t="shared" si="4"/>
        <v>55.384142546796504</v>
      </c>
      <c r="L40" s="147">
        <f t="shared" si="5"/>
        <v>498.95623916032883</v>
      </c>
      <c r="M40" s="147">
        <v>349.8533143721765</v>
      </c>
      <c r="N40" s="147">
        <f t="shared" si="6"/>
        <v>60.560194693677516</v>
      </c>
      <c r="O40" s="147">
        <f t="shared" si="7"/>
        <v>545.58733958268033</v>
      </c>
      <c r="P40" s="147">
        <v>360.31392847190455</v>
      </c>
      <c r="Q40" s="147">
        <f t="shared" si="8"/>
        <v>73.789575287311422</v>
      </c>
      <c r="R40" s="147">
        <f t="shared" si="9"/>
        <v>664.77094853433709</v>
      </c>
      <c r="S40" s="147">
        <v>673.08685903431581</v>
      </c>
      <c r="T40" s="147">
        <f t="shared" si="10"/>
        <v>142.82163084285742</v>
      </c>
      <c r="U40" s="147">
        <f t="shared" si="11"/>
        <v>1286.6813589446615</v>
      </c>
      <c r="V40" s="147">
        <v>679.64301098793101</v>
      </c>
      <c r="W40" s="147">
        <f t="shared" si="12"/>
        <v>101.56540641563797</v>
      </c>
      <c r="X40" s="147">
        <f t="shared" si="13"/>
        <v>915.00366140214385</v>
      </c>
      <c r="Y40" s="147">
        <v>832.75140029232909</v>
      </c>
      <c r="Z40" s="147">
        <v>88.659622882322452</v>
      </c>
      <c r="AA40" s="147">
        <v>798.73534128218421</v>
      </c>
      <c r="AB40" s="147">
        <v>842.69173976035609</v>
      </c>
      <c r="AC40" s="147">
        <v>95.460212179603332</v>
      </c>
      <c r="AD40" s="147">
        <v>860.00191152795799</v>
      </c>
    </row>
    <row r="41" spans="1:30" x14ac:dyDescent="0.25">
      <c r="A41" s="6">
        <v>34</v>
      </c>
      <c r="B41" s="148" t="s">
        <v>3</v>
      </c>
      <c r="C41" s="2">
        <v>148300</v>
      </c>
      <c r="D41" s="2">
        <v>0</v>
      </c>
      <c r="E41" s="2">
        <f t="shared" si="0"/>
        <v>0</v>
      </c>
      <c r="F41" s="2">
        <f t="shared" si="1"/>
        <v>0</v>
      </c>
      <c r="G41" s="2">
        <v>0</v>
      </c>
      <c r="H41" s="2">
        <f t="shared" si="2"/>
        <v>0</v>
      </c>
      <c r="I41" s="2">
        <f t="shared" si="3"/>
        <v>0</v>
      </c>
      <c r="J41" s="2">
        <v>3240.3463636149895</v>
      </c>
      <c r="K41" s="2">
        <f t="shared" si="4"/>
        <v>555.98019268916369</v>
      </c>
      <c r="L41" s="2">
        <f t="shared" si="5"/>
        <v>374.90235515115552</v>
      </c>
      <c r="M41" s="2">
        <v>3535.3598083925203</v>
      </c>
      <c r="N41" s="2">
        <f t="shared" si="6"/>
        <v>611.97670427295179</v>
      </c>
      <c r="O41" s="2">
        <f t="shared" si="7"/>
        <v>412.6612975542493</v>
      </c>
      <c r="P41" s="2">
        <v>3641.0670666634569</v>
      </c>
      <c r="Q41" s="2">
        <f t="shared" si="8"/>
        <v>745.66307658756818</v>
      </c>
      <c r="R41" s="2">
        <f t="shared" si="9"/>
        <v>502.80719931730829</v>
      </c>
      <c r="S41" s="2">
        <v>6749.8324813153649</v>
      </c>
      <c r="T41" s="2">
        <f t="shared" si="10"/>
        <v>1432.2402375833678</v>
      </c>
      <c r="U41" s="2">
        <f t="shared" si="11"/>
        <v>965.77224381885901</v>
      </c>
      <c r="V41" s="2">
        <v>6815.5787172059918</v>
      </c>
      <c r="W41" s="2">
        <f t="shared" si="12"/>
        <v>1018.5156194934984</v>
      </c>
      <c r="X41" s="2">
        <f t="shared" si="13"/>
        <v>686.79407922690393</v>
      </c>
      <c r="Y41" s="2">
        <v>8830.0182013849953</v>
      </c>
      <c r="Z41" s="2">
        <v>940.09578789542661</v>
      </c>
      <c r="AA41" s="2">
        <v>633.91489406299843</v>
      </c>
      <c r="AB41" s="2">
        <v>8935.4198595507023</v>
      </c>
      <c r="AC41" s="2">
        <v>1012.2053361400224</v>
      </c>
      <c r="AD41" s="2">
        <v>682.53899942010946</v>
      </c>
    </row>
    <row r="42" spans="1:30" x14ac:dyDescent="0.25">
      <c r="A42" s="5">
        <v>35</v>
      </c>
      <c r="B42" s="146" t="s">
        <v>2</v>
      </c>
      <c r="C42" s="147">
        <v>3000</v>
      </c>
      <c r="D42" s="147">
        <v>0</v>
      </c>
      <c r="E42" s="147">
        <f t="shared" si="0"/>
        <v>0</v>
      </c>
      <c r="F42" s="147">
        <f t="shared" si="1"/>
        <v>0</v>
      </c>
      <c r="G42" s="147">
        <v>0</v>
      </c>
      <c r="H42" s="147">
        <f t="shared" si="2"/>
        <v>0</v>
      </c>
      <c r="I42" s="147">
        <f t="shared" si="3"/>
        <v>0</v>
      </c>
      <c r="J42" s="147">
        <v>161.10728991219906</v>
      </c>
      <c r="K42" s="147">
        <f t="shared" si="4"/>
        <v>27.642866545008705</v>
      </c>
      <c r="L42" s="147">
        <f t="shared" si="5"/>
        <v>921.42888483362356</v>
      </c>
      <c r="M42" s="147">
        <v>177.99554590865122</v>
      </c>
      <c r="N42" s="147">
        <f t="shared" si="6"/>
        <v>30.811327124853477</v>
      </c>
      <c r="O42" s="147">
        <f t="shared" si="7"/>
        <v>1027.044237495116</v>
      </c>
      <c r="P42" s="147">
        <v>183.31761273131991</v>
      </c>
      <c r="Q42" s="147">
        <f t="shared" si="8"/>
        <v>37.542064619860213</v>
      </c>
      <c r="R42" s="147">
        <f t="shared" si="9"/>
        <v>1251.4021539953405</v>
      </c>
      <c r="S42" s="147">
        <v>91.658806365659956</v>
      </c>
      <c r="T42" s="147">
        <f t="shared" si="10"/>
        <v>19.448990914835001</v>
      </c>
      <c r="U42" s="147">
        <f t="shared" si="11"/>
        <v>648.2996971611667</v>
      </c>
      <c r="V42" s="147">
        <v>92.55160207895382</v>
      </c>
      <c r="W42" s="147">
        <f t="shared" si="12"/>
        <v>13.830850796072225</v>
      </c>
      <c r="X42" s="147">
        <f t="shared" si="13"/>
        <v>461.02835986907417</v>
      </c>
      <c r="Y42" s="147">
        <v>194.15476947898597</v>
      </c>
      <c r="Z42" s="147">
        <v>20.670861239943221</v>
      </c>
      <c r="AA42" s="147">
        <v>689.02870799810739</v>
      </c>
      <c r="AB42" s="147">
        <v>196.47234506910826</v>
      </c>
      <c r="AC42" s="147">
        <v>22.256408675674134</v>
      </c>
      <c r="AD42" s="147">
        <v>741.88028918913778</v>
      </c>
    </row>
    <row r="43" spans="1:30" x14ac:dyDescent="0.25">
      <c r="A43" s="6">
        <v>36</v>
      </c>
      <c r="B43" s="148" t="s">
        <v>1</v>
      </c>
      <c r="C43" s="2">
        <v>49000</v>
      </c>
      <c r="D43" s="2">
        <v>965.56773896147888</v>
      </c>
      <c r="E43" s="2">
        <f t="shared" si="0"/>
        <v>199.31959876224963</v>
      </c>
      <c r="F43" s="2">
        <f t="shared" si="1"/>
        <v>406.7746913515299</v>
      </c>
      <c r="G43" s="2">
        <v>945.69336163366086</v>
      </c>
      <c r="H43" s="2">
        <f t="shared" si="2"/>
        <v>179.76982993256001</v>
      </c>
      <c r="I43" s="2">
        <f t="shared" si="3"/>
        <v>366.87720394400003</v>
      </c>
      <c r="J43" s="2">
        <v>910.77046825684909</v>
      </c>
      <c r="K43" s="2">
        <f t="shared" si="4"/>
        <v>156.27043643326044</v>
      </c>
      <c r="L43" s="2">
        <f t="shared" si="5"/>
        <v>318.91925802706214</v>
      </c>
      <c r="M43" s="2">
        <v>926.80439421401161</v>
      </c>
      <c r="N43" s="2">
        <f t="shared" si="6"/>
        <v>160.43139296044399</v>
      </c>
      <c r="O43" s="2">
        <f t="shared" si="7"/>
        <v>327.41100604172243</v>
      </c>
      <c r="P43" s="2">
        <v>954.51584560101048</v>
      </c>
      <c r="Q43" s="2">
        <f t="shared" si="8"/>
        <v>195.47764681375486</v>
      </c>
      <c r="R43" s="2">
        <f t="shared" si="9"/>
        <v>398.93397308929559</v>
      </c>
      <c r="S43" s="2">
        <v>1956.0476071955959</v>
      </c>
      <c r="T43" s="2">
        <f t="shared" si="10"/>
        <v>415.05179534592747</v>
      </c>
      <c r="U43" s="2">
        <f t="shared" si="11"/>
        <v>847.04448029781122</v>
      </c>
      <c r="V43" s="2">
        <v>1975.1003418748601</v>
      </c>
      <c r="W43" s="2">
        <f t="shared" si="12"/>
        <v>295.15770145651936</v>
      </c>
      <c r="X43" s="2">
        <f t="shared" si="13"/>
        <v>602.36265603371294</v>
      </c>
      <c r="Y43" s="2">
        <v>1973.4099605341571</v>
      </c>
      <c r="Z43" s="2">
        <v>210.10085702859055</v>
      </c>
      <c r="AA43" s="2">
        <v>428.77725924202156</v>
      </c>
      <c r="AB43" s="2">
        <v>1996.9660481137266</v>
      </c>
      <c r="AC43" s="2">
        <v>226.21653170898736</v>
      </c>
      <c r="AD43" s="2">
        <v>461.66639124283137</v>
      </c>
    </row>
    <row r="44" spans="1:30" x14ac:dyDescent="0.25">
      <c r="A44" s="149"/>
      <c r="B44" s="150" t="s">
        <v>0</v>
      </c>
      <c r="C44" s="150"/>
      <c r="D44" s="151">
        <v>7425186.0945934644</v>
      </c>
      <c r="E44" s="151">
        <f t="shared" si="0"/>
        <v>1532761.5592265022</v>
      </c>
      <c r="F44" s="151"/>
      <c r="G44" s="151">
        <v>7448030.9235171285</v>
      </c>
      <c r="H44" s="151">
        <f t="shared" si="2"/>
        <v>1415819.6586472311</v>
      </c>
      <c r="I44" s="151"/>
      <c r="J44" s="151">
        <v>8328158.3997945869</v>
      </c>
      <c r="K44" s="151">
        <f t="shared" si="4"/>
        <v>1428949.4369663724</v>
      </c>
      <c r="L44" s="151"/>
      <c r="M44" s="151">
        <v>8742875.0498387069</v>
      </c>
      <c r="N44" s="151">
        <f t="shared" si="6"/>
        <v>1513406.3147318745</v>
      </c>
      <c r="O44" s="151"/>
      <c r="P44" s="151">
        <v>8983904.9094298091</v>
      </c>
      <c r="Q44" s="151">
        <f t="shared" si="8"/>
        <v>1839835.9744233666</v>
      </c>
      <c r="R44" s="151"/>
      <c r="S44" s="151">
        <v>9854906.5744879991</v>
      </c>
      <c r="T44" s="151">
        <f t="shared" si="10"/>
        <v>2091102.8196148688</v>
      </c>
      <c r="U44" s="151"/>
      <c r="V44" s="151">
        <v>10732403.408321895</v>
      </c>
      <c r="W44" s="151">
        <f t="shared" si="12"/>
        <v>1603843.3359276438</v>
      </c>
      <c r="X44" s="151"/>
      <c r="Y44" s="151">
        <v>12351052.738749709</v>
      </c>
      <c r="Z44" s="151">
        <v>1314965.8801328007</v>
      </c>
      <c r="AA44" s="151"/>
      <c r="AB44" s="151">
        <v>12442000.671084516</v>
      </c>
      <c r="AC44" s="151">
        <v>1409431.1928799215</v>
      </c>
      <c r="AD44" s="151"/>
    </row>
  </sheetData>
  <mergeCells count="11">
    <mergeCell ref="A2:C3"/>
    <mergeCell ref="V6:X6"/>
    <mergeCell ref="Y6:AA6"/>
    <mergeCell ref="AB6:AD6"/>
    <mergeCell ref="A6:B6"/>
    <mergeCell ref="D6:F6"/>
    <mergeCell ref="G6:I6"/>
    <mergeCell ref="J6:L6"/>
    <mergeCell ref="M6:O6"/>
    <mergeCell ref="P6:R6"/>
    <mergeCell ref="S6:U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A676F-2C1A-4E44-963E-4DF9D8658468}">
  <dimension ref="A1:AR47"/>
  <sheetViews>
    <sheetView view="pageBreakPreview" zoomScale="130" zoomScaleNormal="70" zoomScaleSheetLayoutView="130" workbookViewId="0">
      <selection activeCell="D5" sqref="D5"/>
    </sheetView>
  </sheetViews>
  <sheetFormatPr defaultColWidth="8.85546875" defaultRowHeight="12.75" x14ac:dyDescent="0.2"/>
  <cols>
    <col min="1" max="1" width="6.85546875" style="153" customWidth="1"/>
    <col min="2" max="2" width="25.5703125" style="153" customWidth="1"/>
    <col min="3" max="3" width="14.42578125" style="153" customWidth="1"/>
    <col min="4" max="24" width="14" style="153" customWidth="1"/>
    <col min="25" max="25" width="15.140625" style="153" customWidth="1"/>
    <col min="26" max="27" width="14.28515625" style="153" customWidth="1"/>
    <col min="28" max="29" width="13.7109375" style="153" customWidth="1"/>
    <col min="30" max="30" width="12.5703125" style="153" customWidth="1"/>
    <col min="31" max="16384" width="8.85546875" style="153"/>
  </cols>
  <sheetData>
    <row r="1" spans="1:44" ht="14.25" x14ac:dyDescent="0.2">
      <c r="E1" s="63" t="s">
        <v>235</v>
      </c>
      <c r="H1" s="63" t="s">
        <v>235</v>
      </c>
      <c r="K1" s="63" t="s">
        <v>235</v>
      </c>
      <c r="N1" s="63" t="s">
        <v>235</v>
      </c>
      <c r="Q1" s="63" t="s">
        <v>235</v>
      </c>
      <c r="T1" s="63" t="s">
        <v>235</v>
      </c>
      <c r="W1" s="63" t="s">
        <v>235</v>
      </c>
      <c r="Z1" s="63" t="s">
        <v>235</v>
      </c>
      <c r="AC1" s="63" t="s">
        <v>235</v>
      </c>
    </row>
    <row r="3" spans="1:44" ht="15" customHeight="1" x14ac:dyDescent="0.2">
      <c r="A3" s="190" t="s">
        <v>239</v>
      </c>
      <c r="B3" s="190"/>
      <c r="C3" s="190"/>
      <c r="D3" s="191"/>
      <c r="E3" s="191"/>
      <c r="F3" s="191"/>
    </row>
    <row r="4" spans="1:44" x14ac:dyDescent="0.2">
      <c r="B4" s="154"/>
      <c r="C4" s="154"/>
    </row>
    <row r="5" spans="1:44" ht="15.75" x14ac:dyDescent="0.2">
      <c r="A5" s="61"/>
      <c r="B5" s="175" t="s">
        <v>62</v>
      </c>
      <c r="C5" s="175"/>
      <c r="D5" s="61"/>
      <c r="E5" s="155">
        <v>20.642735948969133</v>
      </c>
      <c r="F5" s="155"/>
      <c r="G5" s="155"/>
      <c r="H5" s="155">
        <v>18.60834199901144</v>
      </c>
      <c r="I5" s="155"/>
      <c r="J5" s="155"/>
      <c r="K5" s="155">
        <v>16.581605092112486</v>
      </c>
      <c r="L5" s="155"/>
      <c r="M5" s="155"/>
      <c r="N5" s="155">
        <v>15.891574187286198</v>
      </c>
      <c r="O5" s="155"/>
      <c r="P5" s="155"/>
      <c r="Q5" s="155">
        <v>18.431831348019848</v>
      </c>
      <c r="R5" s="155"/>
      <c r="S5" s="155"/>
      <c r="T5" s="155">
        <v>18.68573244764104</v>
      </c>
      <c r="U5" s="155"/>
      <c r="V5" s="155"/>
      <c r="W5" s="155">
        <v>13.604613235852172</v>
      </c>
      <c r="X5" s="155"/>
      <c r="Y5" s="156"/>
      <c r="Z5" s="155">
        <v>9.2451009702122242</v>
      </c>
      <c r="AA5" s="155"/>
      <c r="AC5" s="156">
        <v>9.8845756887394653</v>
      </c>
    </row>
    <row r="6" spans="1:44" s="157" customFormat="1" ht="25.9" customHeight="1" x14ac:dyDescent="0.25">
      <c r="A6" s="232"/>
      <c r="B6" s="234"/>
      <c r="C6" s="177"/>
      <c r="D6" s="232" t="s">
        <v>61</v>
      </c>
      <c r="E6" s="233"/>
      <c r="F6" s="234"/>
      <c r="G6" s="232" t="s">
        <v>60</v>
      </c>
      <c r="H6" s="233"/>
      <c r="I6" s="234"/>
      <c r="J6" s="232" t="s">
        <v>59</v>
      </c>
      <c r="K6" s="233"/>
      <c r="L6" s="234"/>
      <c r="M6" s="232" t="s">
        <v>58</v>
      </c>
      <c r="N6" s="233"/>
      <c r="O6" s="234"/>
      <c r="P6" s="232" t="s">
        <v>57</v>
      </c>
      <c r="Q6" s="233"/>
      <c r="R6" s="234"/>
      <c r="S6" s="232" t="s">
        <v>56</v>
      </c>
      <c r="T6" s="233"/>
      <c r="U6" s="234"/>
      <c r="V6" s="232" t="s">
        <v>55</v>
      </c>
      <c r="W6" s="233"/>
      <c r="X6" s="234"/>
      <c r="Y6" s="232" t="s">
        <v>54</v>
      </c>
      <c r="Z6" s="233"/>
      <c r="AA6" s="234"/>
      <c r="AB6" s="232" t="s">
        <v>53</v>
      </c>
      <c r="AC6" s="233"/>
      <c r="AD6" s="234"/>
    </row>
    <row r="7" spans="1:44" s="157" customFormat="1" ht="76.5" x14ac:dyDescent="0.25">
      <c r="A7" s="158" t="s">
        <v>52</v>
      </c>
      <c r="B7" s="158" t="s">
        <v>51</v>
      </c>
      <c r="C7" s="158" t="s">
        <v>95</v>
      </c>
      <c r="D7" s="158" t="s">
        <v>73</v>
      </c>
      <c r="E7" s="158" t="s">
        <v>74</v>
      </c>
      <c r="F7" s="158" t="s">
        <v>97</v>
      </c>
      <c r="G7" s="158" t="s">
        <v>75</v>
      </c>
      <c r="H7" s="158" t="s">
        <v>76</v>
      </c>
      <c r="I7" s="158" t="s">
        <v>222</v>
      </c>
      <c r="J7" s="158" t="s">
        <v>77</v>
      </c>
      <c r="K7" s="158" t="s">
        <v>78</v>
      </c>
      <c r="L7" s="158" t="s">
        <v>223</v>
      </c>
      <c r="M7" s="158" t="s">
        <v>79</v>
      </c>
      <c r="N7" s="158" t="s">
        <v>80</v>
      </c>
      <c r="O7" s="158" t="s">
        <v>224</v>
      </c>
      <c r="P7" s="158" t="s">
        <v>81</v>
      </c>
      <c r="Q7" s="158" t="s">
        <v>82</v>
      </c>
      <c r="R7" s="158" t="s">
        <v>225</v>
      </c>
      <c r="S7" s="158" t="s">
        <v>83</v>
      </c>
      <c r="T7" s="158" t="s">
        <v>84</v>
      </c>
      <c r="U7" s="158" t="s">
        <v>226</v>
      </c>
      <c r="V7" s="158" t="s">
        <v>85</v>
      </c>
      <c r="W7" s="158" t="s">
        <v>86</v>
      </c>
      <c r="X7" s="158" t="s">
        <v>227</v>
      </c>
      <c r="Y7" s="158" t="s">
        <v>85</v>
      </c>
      <c r="Z7" s="158" t="s">
        <v>86</v>
      </c>
      <c r="AA7" s="158" t="s">
        <v>97</v>
      </c>
      <c r="AB7" s="158" t="s">
        <v>85</v>
      </c>
      <c r="AC7" s="158" t="s">
        <v>86</v>
      </c>
      <c r="AD7" s="158" t="s">
        <v>97</v>
      </c>
    </row>
    <row r="8" spans="1:44" x14ac:dyDescent="0.2">
      <c r="A8" s="159">
        <v>1</v>
      </c>
      <c r="B8" s="160" t="s">
        <v>36</v>
      </c>
      <c r="C8" s="160">
        <v>16296800</v>
      </c>
      <c r="D8" s="161">
        <v>261363.14512049843</v>
      </c>
      <c r="E8" s="162">
        <v>53952.503915145491</v>
      </c>
      <c r="F8" s="162">
        <v>331.06195029174739</v>
      </c>
      <c r="G8" s="161">
        <v>274675.40606234386</v>
      </c>
      <c r="H8" s="162">
        <v>51112.538947254347</v>
      </c>
      <c r="I8" s="162">
        <v>313.63543117209724</v>
      </c>
      <c r="J8" s="161">
        <v>293441.27946044132</v>
      </c>
      <c r="K8" s="162">
        <v>48657.274137372573</v>
      </c>
      <c r="L8" s="162">
        <v>298.56949914935802</v>
      </c>
      <c r="M8" s="161">
        <v>278336.47192796099</v>
      </c>
      <c r="N8" s="162">
        <v>44232.046926706942</v>
      </c>
      <c r="O8" s="162">
        <v>271.41553511552542</v>
      </c>
      <c r="P8" s="161">
        <v>281736.88934886456</v>
      </c>
      <c r="Q8" s="162">
        <v>51929.26828994001</v>
      </c>
      <c r="R8" s="162">
        <v>318.64702450751071</v>
      </c>
      <c r="S8" s="161">
        <v>303022.55668158049</v>
      </c>
      <c r="T8" s="162">
        <v>56621.984197521546</v>
      </c>
      <c r="U8" s="162">
        <v>347.4423457213781</v>
      </c>
      <c r="V8" s="163">
        <v>351352.33381766733</v>
      </c>
      <c r="W8" s="162">
        <v>47800.126111033882</v>
      </c>
      <c r="X8" s="162">
        <v>293.30988973929777</v>
      </c>
      <c r="Y8" s="164">
        <v>322991.80655709363</v>
      </c>
      <c r="Z8" s="164">
        <v>29860.918641715853</v>
      </c>
      <c r="AA8" s="164">
        <v>183.23179177332881</v>
      </c>
      <c r="AB8" s="164">
        <v>359154.3552103056</v>
      </c>
      <c r="AC8" s="164">
        <v>35500.884080166848</v>
      </c>
      <c r="AD8" s="164">
        <v>217.83960090426862</v>
      </c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</row>
    <row r="9" spans="1:44" x14ac:dyDescent="0.2">
      <c r="A9" s="159">
        <v>2</v>
      </c>
      <c r="B9" s="160" t="s">
        <v>35</v>
      </c>
      <c r="C9" s="160">
        <v>8374300</v>
      </c>
      <c r="D9" s="161">
        <v>39063.281435662997</v>
      </c>
      <c r="E9" s="162">
        <v>8063.7300397665904</v>
      </c>
      <c r="F9" s="162">
        <v>96.291391994155816</v>
      </c>
      <c r="G9" s="161">
        <v>50249.201789625607</v>
      </c>
      <c r="H9" s="162">
        <v>9350.54332078691</v>
      </c>
      <c r="I9" s="162">
        <v>111.65761103360174</v>
      </c>
      <c r="J9" s="161">
        <v>56011.186745142695</v>
      </c>
      <c r="K9" s="162">
        <v>9287.5537934852146</v>
      </c>
      <c r="L9" s="162">
        <v>110.90543440628129</v>
      </c>
      <c r="M9" s="161">
        <v>60180.712681476798</v>
      </c>
      <c r="N9" s="162">
        <v>9563.6626022144374</v>
      </c>
      <c r="O9" s="162">
        <v>114.20253158131949</v>
      </c>
      <c r="P9" s="161">
        <v>60137.466127276115</v>
      </c>
      <c r="Q9" s="162">
        <v>11084.436333552096</v>
      </c>
      <c r="R9" s="162">
        <v>132.36254174739494</v>
      </c>
      <c r="S9" s="161">
        <v>61937.291514702076</v>
      </c>
      <c r="T9" s="162">
        <v>11573.436577752707</v>
      </c>
      <c r="U9" s="162">
        <v>138.20183869401271</v>
      </c>
      <c r="V9" s="163">
        <v>57588.758138375932</v>
      </c>
      <c r="W9" s="162">
        <v>7834.7278120563869</v>
      </c>
      <c r="X9" s="162">
        <v>93.556808474217391</v>
      </c>
      <c r="Y9" s="166">
        <v>61443.516977641484</v>
      </c>
      <c r="Z9" s="166">
        <v>5680.5151842324449</v>
      </c>
      <c r="AA9" s="166">
        <v>67.832716576101234</v>
      </c>
      <c r="AB9" s="166">
        <v>62302.823684360163</v>
      </c>
      <c r="AC9" s="166">
        <v>6158.3697633024785</v>
      </c>
      <c r="AD9" s="166">
        <v>73.538919829746717</v>
      </c>
    </row>
    <row r="10" spans="1:44" x14ac:dyDescent="0.2">
      <c r="A10" s="159">
        <v>3</v>
      </c>
      <c r="B10" s="160" t="s">
        <v>34</v>
      </c>
      <c r="C10" s="160">
        <v>7843800</v>
      </c>
      <c r="D10" s="161">
        <v>200087.60075856058</v>
      </c>
      <c r="E10" s="162">
        <v>41303.555091217218</v>
      </c>
      <c r="F10" s="162">
        <v>526.57583175523621</v>
      </c>
      <c r="G10" s="161">
        <v>214114.76655065696</v>
      </c>
      <c r="H10" s="162">
        <v>39843.208030131202</v>
      </c>
      <c r="I10" s="162">
        <v>507.95797993486832</v>
      </c>
      <c r="J10" s="161">
        <v>254721.58865403984</v>
      </c>
      <c r="K10" s="162">
        <v>42236.927914968088</v>
      </c>
      <c r="L10" s="162">
        <v>538.4753297504792</v>
      </c>
      <c r="M10" s="161">
        <v>262551.98044158204</v>
      </c>
      <c r="N10" s="162">
        <v>41723.642752063155</v>
      </c>
      <c r="O10" s="162">
        <v>531.93149687731909</v>
      </c>
      <c r="P10" s="161">
        <v>272081.2841186673</v>
      </c>
      <c r="Q10" s="162">
        <v>50149.563418279467</v>
      </c>
      <c r="R10" s="162">
        <v>639.35290826231505</v>
      </c>
      <c r="S10" s="161">
        <v>252960.40426725545</v>
      </c>
      <c r="T10" s="162">
        <v>47267.5043398505</v>
      </c>
      <c r="U10" s="162">
        <v>602.60975980838998</v>
      </c>
      <c r="V10" s="163">
        <v>231386.28248591989</v>
      </c>
      <c r="W10" s="162">
        <v>31479.208813025754</v>
      </c>
      <c r="X10" s="162">
        <v>401.32600031905139</v>
      </c>
      <c r="Y10" s="164">
        <v>248227.55656575886</v>
      </c>
      <c r="Z10" s="164">
        <v>22948.88824039507</v>
      </c>
      <c r="AA10" s="164">
        <v>292.57360259561784</v>
      </c>
      <c r="AB10" s="164">
        <v>264263.26366440783</v>
      </c>
      <c r="AC10" s="164">
        <v>26121.302314441531</v>
      </c>
      <c r="AD10" s="164">
        <v>333.01846444888361</v>
      </c>
    </row>
    <row r="11" spans="1:44" x14ac:dyDescent="0.2">
      <c r="A11" s="159">
        <v>4</v>
      </c>
      <c r="B11" s="160" t="s">
        <v>33</v>
      </c>
      <c r="C11" s="160">
        <v>9416300</v>
      </c>
      <c r="D11" s="161">
        <v>341272.52039873163</v>
      </c>
      <c r="E11" s="162">
        <v>70447.985252301994</v>
      </c>
      <c r="F11" s="162">
        <v>748.14932884787015</v>
      </c>
      <c r="G11" s="161">
        <v>379933.20146113087</v>
      </c>
      <c r="H11" s="162">
        <v>70699.269495680361</v>
      </c>
      <c r="I11" s="162">
        <v>750.81793799773118</v>
      </c>
      <c r="J11" s="161">
        <v>421965.32560670824</v>
      </c>
      <c r="K11" s="162">
        <v>69968.623917750971</v>
      </c>
      <c r="L11" s="162">
        <v>743.05856777875567</v>
      </c>
      <c r="M11" s="161">
        <v>472325.04845881846</v>
      </c>
      <c r="N11" s="162">
        <v>75059.885480968616</v>
      </c>
      <c r="O11" s="162">
        <v>797.12716758141323</v>
      </c>
      <c r="P11" s="161">
        <v>521943.97964982549</v>
      </c>
      <c r="Q11" s="162">
        <v>96203.834060198875</v>
      </c>
      <c r="R11" s="162">
        <v>1021.673418011309</v>
      </c>
      <c r="S11" s="161">
        <v>577263.34009060054</v>
      </c>
      <c r="T11" s="162">
        <v>107865.88324764579</v>
      </c>
      <c r="U11" s="162">
        <v>1145.523010605501</v>
      </c>
      <c r="V11" s="163">
        <v>639349.64898642339</v>
      </c>
      <c r="W11" s="162">
        <v>86981.046969381365</v>
      </c>
      <c r="X11" s="162">
        <v>923.72850237759371</v>
      </c>
      <c r="Y11" s="166">
        <v>706574.60585662769</v>
      </c>
      <c r="Z11" s="166">
        <v>65323.535741324282</v>
      </c>
      <c r="AA11" s="166">
        <v>693.72827693812087</v>
      </c>
      <c r="AB11" s="166">
        <v>784189.96484316839</v>
      </c>
      <c r="AC11" s="166">
        <v>77513.850618422381</v>
      </c>
      <c r="AD11" s="166">
        <v>823.18798910848614</v>
      </c>
    </row>
    <row r="12" spans="1:44" x14ac:dyDescent="0.2">
      <c r="A12" s="159">
        <v>5</v>
      </c>
      <c r="B12" s="160" t="s">
        <v>32</v>
      </c>
      <c r="C12" s="160">
        <v>13519200</v>
      </c>
      <c r="D12" s="161">
        <v>253487.03353952244</v>
      </c>
      <c r="E12" s="162">
        <v>52326.658998438441</v>
      </c>
      <c r="F12" s="162">
        <v>387.05440409520116</v>
      </c>
      <c r="G12" s="161">
        <v>360862.14585117478</v>
      </c>
      <c r="H12" s="162">
        <v>67150.462244958078</v>
      </c>
      <c r="I12" s="162">
        <v>496.70440739805667</v>
      </c>
      <c r="J12" s="161">
        <v>382857.10155046277</v>
      </c>
      <c r="K12" s="162">
        <v>63483.852646205807</v>
      </c>
      <c r="L12" s="162">
        <v>469.58290909377627</v>
      </c>
      <c r="M12" s="161">
        <v>417847.42474625836</v>
      </c>
      <c r="N12" s="162">
        <v>66402.533493216513</v>
      </c>
      <c r="O12" s="162">
        <v>491.17206264584081</v>
      </c>
      <c r="P12" s="161">
        <v>407298.29639863904</v>
      </c>
      <c r="Q12" s="162">
        <v>75072.535075555148</v>
      </c>
      <c r="R12" s="162">
        <v>555.30308801966942</v>
      </c>
      <c r="S12" s="161">
        <v>397331.91575388296</v>
      </c>
      <c r="T12" s="162">
        <v>74244.378706857067</v>
      </c>
      <c r="U12" s="162">
        <v>549.17730861927532</v>
      </c>
      <c r="V12" s="163">
        <v>480963.09215977124</v>
      </c>
      <c r="W12" s="162">
        <v>65433.168495532125</v>
      </c>
      <c r="X12" s="162">
        <v>484.00177891836893</v>
      </c>
      <c r="Y12" s="164">
        <v>449196.47793550376</v>
      </c>
      <c r="Z12" s="164">
        <v>41528.667939774394</v>
      </c>
      <c r="AA12" s="164">
        <v>307.18288019834307</v>
      </c>
      <c r="AB12" s="164">
        <v>529651.26429666765</v>
      </c>
      <c r="AC12" s="164">
        <v>52353.780105769627</v>
      </c>
      <c r="AD12" s="164">
        <v>387.25501587201632</v>
      </c>
    </row>
    <row r="13" spans="1:44" x14ac:dyDescent="0.2">
      <c r="A13" s="159">
        <v>6</v>
      </c>
      <c r="B13" s="160" t="s">
        <v>31</v>
      </c>
      <c r="C13" s="160">
        <v>370200</v>
      </c>
      <c r="D13" s="161">
        <v>2023.5699494164467</v>
      </c>
      <c r="E13" s="162">
        <v>417.72020140072533</v>
      </c>
      <c r="F13" s="162">
        <v>112.83635910338339</v>
      </c>
      <c r="G13" s="161">
        <v>2257.4990682825537</v>
      </c>
      <c r="H13" s="162">
        <v>420.0831472505144</v>
      </c>
      <c r="I13" s="162">
        <v>113.47464809576294</v>
      </c>
      <c r="J13" s="161">
        <v>4993.4434372233836</v>
      </c>
      <c r="K13" s="162">
        <v>827.99307125838936</v>
      </c>
      <c r="L13" s="162">
        <v>223.66101330588583</v>
      </c>
      <c r="M13" s="161">
        <v>4771.2946637680461</v>
      </c>
      <c r="N13" s="162">
        <v>758.23383118672655</v>
      </c>
      <c r="O13" s="162">
        <v>204.81735040160089</v>
      </c>
      <c r="P13" s="161">
        <v>4616.1188962513561</v>
      </c>
      <c r="Q13" s="162">
        <v>850.83524978112519</v>
      </c>
      <c r="R13" s="162">
        <v>229.83123981121699</v>
      </c>
      <c r="S13" s="161">
        <v>4523.126020485377</v>
      </c>
      <c r="T13" s="162">
        <v>845.17922645753106</v>
      </c>
      <c r="U13" s="162">
        <v>228.3034107124611</v>
      </c>
      <c r="V13" s="163">
        <v>4415.1232860943564</v>
      </c>
      <c r="W13" s="162">
        <v>600.66044695918424</v>
      </c>
      <c r="X13" s="162">
        <v>162.25295703921779</v>
      </c>
      <c r="Y13" s="166">
        <v>4309.7773376263203</v>
      </c>
      <c r="Z13" s="166">
        <v>398.44326645487746</v>
      </c>
      <c r="AA13" s="166">
        <v>107.62919137084751</v>
      </c>
      <c r="AB13" s="166">
        <v>4367.3899136143154</v>
      </c>
      <c r="AC13" s="166">
        <v>431.69796163358012</v>
      </c>
      <c r="AD13" s="166">
        <v>116.61209120302001</v>
      </c>
    </row>
    <row r="14" spans="1:44" x14ac:dyDescent="0.2">
      <c r="A14" s="159">
        <v>7</v>
      </c>
      <c r="B14" s="160" t="s">
        <v>30</v>
      </c>
      <c r="C14" s="160">
        <v>19624400</v>
      </c>
      <c r="D14" s="161">
        <v>369454.1881361109</v>
      </c>
      <c r="E14" s="162">
        <v>76265.452509345021</v>
      </c>
      <c r="F14" s="162">
        <v>388.62565229686015</v>
      </c>
      <c r="G14" s="161">
        <v>465691.63880836789</v>
      </c>
      <c r="H14" s="162">
        <v>86657.492810262178</v>
      </c>
      <c r="I14" s="162">
        <v>441.58034289080013</v>
      </c>
      <c r="J14" s="161">
        <v>512767.21486493805</v>
      </c>
      <c r="K14" s="162">
        <v>85025.034610727947</v>
      </c>
      <c r="L14" s="162">
        <v>433.26183022527027</v>
      </c>
      <c r="M14" s="161">
        <v>554756.66014148644</v>
      </c>
      <c r="N14" s="162">
        <v>88159.566205295472</v>
      </c>
      <c r="O14" s="162">
        <v>449.23445407398685</v>
      </c>
      <c r="P14" s="161">
        <v>616247.32167695626</v>
      </c>
      <c r="Q14" s="162">
        <v>113585.66701818594</v>
      </c>
      <c r="R14" s="162">
        <v>578.79816462254098</v>
      </c>
      <c r="S14" s="161">
        <v>656489.1201976072</v>
      </c>
      <c r="T14" s="162">
        <v>122669.80054799748</v>
      </c>
      <c r="U14" s="162">
        <v>625.08815835387315</v>
      </c>
      <c r="V14" s="163">
        <v>604020.39497065474</v>
      </c>
      <c r="W14" s="162">
        <v>82174.63860142426</v>
      </c>
      <c r="X14" s="162">
        <v>418.73707528089653</v>
      </c>
      <c r="Y14" s="164">
        <v>650940.79108244134</v>
      </c>
      <c r="Z14" s="164">
        <v>60180.133391869909</v>
      </c>
      <c r="AA14" s="164">
        <v>306.65973681676849</v>
      </c>
      <c r="AB14" s="164">
        <v>696381.71562772442</v>
      </c>
      <c r="AC14" s="164">
        <v>68834.377763764845</v>
      </c>
      <c r="AD14" s="164">
        <v>350.75914557267913</v>
      </c>
    </row>
    <row r="15" spans="1:44" x14ac:dyDescent="0.2">
      <c r="A15" s="159">
        <v>8</v>
      </c>
      <c r="B15" s="160" t="s">
        <v>29</v>
      </c>
      <c r="C15" s="160">
        <v>4421200</v>
      </c>
      <c r="D15" s="161">
        <v>37709.130656867659</v>
      </c>
      <c r="E15" s="162">
        <v>7784.1962701489601</v>
      </c>
      <c r="F15" s="162">
        <v>176.06523726926989</v>
      </c>
      <c r="G15" s="161">
        <v>48098.502469195679</v>
      </c>
      <c r="H15" s="162">
        <v>8950.3338358708952</v>
      </c>
      <c r="I15" s="162">
        <v>202.44127919729701</v>
      </c>
      <c r="J15" s="161">
        <v>33251.316379342716</v>
      </c>
      <c r="K15" s="162">
        <v>5513.6019699515246</v>
      </c>
      <c r="L15" s="162">
        <v>124.70826856852267</v>
      </c>
      <c r="M15" s="161">
        <v>26794.929660932998</v>
      </c>
      <c r="N15" s="162">
        <v>4258.1361254983212</v>
      </c>
      <c r="O15" s="162">
        <v>96.311773398586837</v>
      </c>
      <c r="P15" s="161">
        <v>22524.160879493847</v>
      </c>
      <c r="Q15" s="162">
        <v>4151.6153458649696</v>
      </c>
      <c r="R15" s="162">
        <v>93.902455122251183</v>
      </c>
      <c r="S15" s="161">
        <v>11929.890915123648</v>
      </c>
      <c r="T15" s="162">
        <v>2229.18749769544</v>
      </c>
      <c r="U15" s="162">
        <v>50.420417481576045</v>
      </c>
      <c r="V15" s="163">
        <v>10012.737677922027</v>
      </c>
      <c r="W15" s="162">
        <v>1362.1942354017376</v>
      </c>
      <c r="X15" s="162">
        <v>30.810509259968732</v>
      </c>
      <c r="Y15" s="166">
        <v>9955.093283147171</v>
      </c>
      <c r="Z15" s="166">
        <v>920.35842570577097</v>
      </c>
      <c r="AA15" s="166">
        <v>20.81693715972521</v>
      </c>
      <c r="AB15" s="166">
        <v>8959.6830210986354</v>
      </c>
      <c r="AC15" s="166">
        <v>885.62664969163336</v>
      </c>
      <c r="AD15" s="166">
        <v>20.031363649950993</v>
      </c>
    </row>
    <row r="16" spans="1:44" x14ac:dyDescent="0.2">
      <c r="A16" s="159">
        <v>9</v>
      </c>
      <c r="B16" s="160" t="s">
        <v>28</v>
      </c>
      <c r="C16" s="160">
        <v>5567300</v>
      </c>
      <c r="D16" s="161">
        <v>214664.65125243389</v>
      </c>
      <c r="E16" s="162">
        <v>44312.657133815388</v>
      </c>
      <c r="F16" s="162">
        <v>795.94520025533711</v>
      </c>
      <c r="G16" s="161">
        <v>254357.22572734609</v>
      </c>
      <c r="H16" s="162">
        <v>47331.662462542074</v>
      </c>
      <c r="I16" s="162">
        <v>850.1726593239465</v>
      </c>
      <c r="J16" s="161">
        <v>301785.77906234586</v>
      </c>
      <c r="K16" s="162">
        <v>50040.926108273277</v>
      </c>
      <c r="L16" s="162">
        <v>898.83652952550199</v>
      </c>
      <c r="M16" s="161">
        <v>322718.10427797353</v>
      </c>
      <c r="N16" s="162">
        <v>51284.986957137793</v>
      </c>
      <c r="O16" s="162">
        <v>921.18238566518403</v>
      </c>
      <c r="P16" s="161">
        <v>371657.76615136559</v>
      </c>
      <c r="Q16" s="162">
        <v>68503.332648837706</v>
      </c>
      <c r="R16" s="162">
        <v>1230.4587977805704</v>
      </c>
      <c r="S16" s="161">
        <v>372751.01802423567</v>
      </c>
      <c r="T16" s="162">
        <v>69651.257923866913</v>
      </c>
      <c r="U16" s="162">
        <v>1251.0778640250553</v>
      </c>
      <c r="V16" s="163">
        <v>344889.32469400403</v>
      </c>
      <c r="W16" s="162">
        <v>46920.858716361647</v>
      </c>
      <c r="X16" s="162">
        <v>842.79379082071466</v>
      </c>
      <c r="Y16" s="164">
        <v>344881.50116059592</v>
      </c>
      <c r="Z16" s="164">
        <v>31884.643009880736</v>
      </c>
      <c r="AA16" s="164">
        <v>572.71285919351817</v>
      </c>
      <c r="AB16" s="164">
        <v>385828.94842863519</v>
      </c>
      <c r="AC16" s="164">
        <v>38137.554436496001</v>
      </c>
      <c r="AD16" s="164">
        <v>685.02783102214721</v>
      </c>
    </row>
    <row r="17" spans="1:30" x14ac:dyDescent="0.2">
      <c r="A17" s="159">
        <v>10</v>
      </c>
      <c r="B17" s="160" t="s">
        <v>27</v>
      </c>
      <c r="C17" s="160">
        <v>22223600</v>
      </c>
      <c r="D17" s="161">
        <v>97975.167829611295</v>
      </c>
      <c r="E17" s="162">
        <v>20224.755190626012</v>
      </c>
      <c r="F17" s="162">
        <v>91.005756000944999</v>
      </c>
      <c r="G17" s="161">
        <v>103589.81187629595</v>
      </c>
      <c r="H17" s="162">
        <v>19276.34647007372</v>
      </c>
      <c r="I17" s="162">
        <v>86.738181348088162</v>
      </c>
      <c r="J17" s="161">
        <v>102970.54096266237</v>
      </c>
      <c r="K17" s="162">
        <v>17074.168463640599</v>
      </c>
      <c r="L17" s="162">
        <v>76.828994688712001</v>
      </c>
      <c r="M17" s="161">
        <v>113472.02136613383</v>
      </c>
      <c r="N17" s="162">
        <v>18032.490457212403</v>
      </c>
      <c r="O17" s="162">
        <v>81.141176304524933</v>
      </c>
      <c r="P17" s="161">
        <v>116686.89711108028</v>
      </c>
      <c r="Q17" s="162">
        <v>21507.53208075176</v>
      </c>
      <c r="R17" s="162">
        <v>96.777894133946617</v>
      </c>
      <c r="S17" s="161">
        <v>121328.0726055406</v>
      </c>
      <c r="T17" s="162">
        <v>22671.039030950978</v>
      </c>
      <c r="U17" s="162">
        <v>102.01335081152908</v>
      </c>
      <c r="V17" s="163">
        <v>119209.6930133868</v>
      </c>
      <c r="W17" s="162">
        <v>16218.017674117964</v>
      </c>
      <c r="X17" s="162">
        <v>72.976554987121631</v>
      </c>
      <c r="Y17" s="166">
        <v>125160.85847531425</v>
      </c>
      <c r="Z17" s="166">
        <v>11571.247741227226</v>
      </c>
      <c r="AA17" s="166">
        <v>52.067386657549747</v>
      </c>
      <c r="AB17" s="166">
        <v>129368.38127605218</v>
      </c>
      <c r="AC17" s="166">
        <v>12787.515564528434</v>
      </c>
      <c r="AD17" s="166">
        <v>57.540252544720182</v>
      </c>
    </row>
    <row r="18" spans="1:30" x14ac:dyDescent="0.2">
      <c r="A18" s="159">
        <v>11</v>
      </c>
      <c r="B18" s="160" t="s">
        <v>26</v>
      </c>
      <c r="C18" s="160">
        <v>7971600</v>
      </c>
      <c r="D18" s="161">
        <v>230982.55101215394</v>
      </c>
      <c r="E18" s="162">
        <v>47681.118093631863</v>
      </c>
      <c r="F18" s="162">
        <v>598.13736381193064</v>
      </c>
      <c r="G18" s="161">
        <v>268635.93675291556</v>
      </c>
      <c r="H18" s="162">
        <v>49988.693843230598</v>
      </c>
      <c r="I18" s="162">
        <v>627.08482416617233</v>
      </c>
      <c r="J18" s="161">
        <v>285789.88376836048</v>
      </c>
      <c r="K18" s="162">
        <v>47388.549919676814</v>
      </c>
      <c r="L18" s="162">
        <v>594.46723267194557</v>
      </c>
      <c r="M18" s="161">
        <v>296062.1054158865</v>
      </c>
      <c r="N18" s="162">
        <v>47048.929122607071</v>
      </c>
      <c r="O18" s="162">
        <v>590.20684834421036</v>
      </c>
      <c r="P18" s="161">
        <v>297649.11144824472</v>
      </c>
      <c r="Q18" s="162">
        <v>54862.182231020102</v>
      </c>
      <c r="R18" s="162">
        <v>688.22046052260657</v>
      </c>
      <c r="S18" s="161">
        <v>327323.65953508625</v>
      </c>
      <c r="T18" s="162">
        <v>61162.823258553697</v>
      </c>
      <c r="U18" s="162">
        <v>767.25906039632821</v>
      </c>
      <c r="V18" s="163">
        <v>271518.59712543763</v>
      </c>
      <c r="W18" s="162">
        <v>36939.055002327426</v>
      </c>
      <c r="X18" s="162">
        <v>463.38319788157241</v>
      </c>
      <c r="Y18" s="164">
        <v>281271.00968391809</v>
      </c>
      <c r="Z18" s="164">
        <v>26003.788845213629</v>
      </c>
      <c r="AA18" s="164">
        <v>326.20538969860036</v>
      </c>
      <c r="AB18" s="164">
        <v>285392.49394411477</v>
      </c>
      <c r="AC18" s="164">
        <v>28209.837073887218</v>
      </c>
      <c r="AD18" s="164">
        <v>353.87923470679937</v>
      </c>
    </row>
    <row r="19" spans="1:30" x14ac:dyDescent="0.2">
      <c r="A19" s="159">
        <v>12</v>
      </c>
      <c r="B19" s="160" t="s">
        <v>25</v>
      </c>
      <c r="C19" s="160">
        <v>19179100</v>
      </c>
      <c r="D19" s="161">
        <v>488392.31939810159</v>
      </c>
      <c r="E19" s="162">
        <v>100817.53688839606</v>
      </c>
      <c r="F19" s="162">
        <v>525.66354463137509</v>
      </c>
      <c r="G19" s="161">
        <v>558577.51248348714</v>
      </c>
      <c r="H19" s="162">
        <v>103942.01385249812</v>
      </c>
      <c r="I19" s="162">
        <v>541.95459564055727</v>
      </c>
      <c r="J19" s="161">
        <v>589193.36062845984</v>
      </c>
      <c r="K19" s="162">
        <v>97697.716288357376</v>
      </c>
      <c r="L19" s="162">
        <v>509.39677194632378</v>
      </c>
      <c r="M19" s="161">
        <v>591137.79969767004</v>
      </c>
      <c r="N19" s="162">
        <v>93941.101988046517</v>
      </c>
      <c r="O19" s="162">
        <v>489.80975117730509</v>
      </c>
      <c r="P19" s="161">
        <v>613118.18232851964</v>
      </c>
      <c r="Q19" s="162">
        <v>113008.90933083757</v>
      </c>
      <c r="R19" s="162">
        <v>589.22947026105282</v>
      </c>
      <c r="S19" s="161">
        <v>615954.5974755279</v>
      </c>
      <c r="T19" s="162">
        <v>115095.62808322148</v>
      </c>
      <c r="U19" s="162">
        <v>600.10964061515654</v>
      </c>
      <c r="V19" s="163">
        <v>628409.08766426519</v>
      </c>
      <c r="W19" s="162">
        <v>85492.625915670505</v>
      </c>
      <c r="X19" s="162">
        <v>445.75932090489391</v>
      </c>
      <c r="Y19" s="166">
        <v>673187.42433761398</v>
      </c>
      <c r="Z19" s="166">
        <v>62236.857098783432</v>
      </c>
      <c r="AA19" s="166">
        <v>324.50353300615478</v>
      </c>
      <c r="AB19" s="166">
        <v>737682.77681978536</v>
      </c>
      <c r="AC19" s="166">
        <v>72916.812417546709</v>
      </c>
      <c r="AD19" s="166">
        <v>380.1889161511578</v>
      </c>
    </row>
    <row r="20" spans="1:30" x14ac:dyDescent="0.2">
      <c r="A20" s="159">
        <v>13</v>
      </c>
      <c r="B20" s="160" t="s">
        <v>24</v>
      </c>
      <c r="C20" s="160">
        <v>3885200</v>
      </c>
      <c r="D20" s="161">
        <v>254183.77542419668</v>
      </c>
      <c r="E20" s="162">
        <v>52470.485585937611</v>
      </c>
      <c r="F20" s="162">
        <v>1350.5221246251831</v>
      </c>
      <c r="G20" s="161">
        <v>275053.07760194695</v>
      </c>
      <c r="H20" s="162">
        <v>51182.817358976623</v>
      </c>
      <c r="I20" s="162">
        <v>1317.3792175171579</v>
      </c>
      <c r="J20" s="161">
        <v>392160.74347716017</v>
      </c>
      <c r="K20" s="162">
        <v>65026.545809674979</v>
      </c>
      <c r="L20" s="162">
        <v>1673.6988008255682</v>
      </c>
      <c r="M20" s="161">
        <v>392040.31931899488</v>
      </c>
      <c r="N20" s="162">
        <v>62301.378188651775</v>
      </c>
      <c r="O20" s="162">
        <v>1603.5565270424115</v>
      </c>
      <c r="P20" s="161">
        <v>472540.65983885515</v>
      </c>
      <c r="Q20" s="162">
        <v>87097.897472317942</v>
      </c>
      <c r="R20" s="162">
        <v>2241.7867155440631</v>
      </c>
      <c r="S20" s="161">
        <v>472847.29984739237</v>
      </c>
      <c r="T20" s="162">
        <v>88354.981335378718</v>
      </c>
      <c r="U20" s="162">
        <v>2274.1424208632429</v>
      </c>
      <c r="V20" s="163">
        <v>511616.86572082661</v>
      </c>
      <c r="W20" s="162">
        <v>69603.495830707616</v>
      </c>
      <c r="X20" s="162">
        <v>1791.503547583332</v>
      </c>
      <c r="Y20" s="164">
        <v>543237.96649031283</v>
      </c>
      <c r="Z20" s="164">
        <v>50222.898510557068</v>
      </c>
      <c r="AA20" s="164">
        <v>1292.6721535714266</v>
      </c>
      <c r="AB20" s="164">
        <v>540834.84074612684</v>
      </c>
      <c r="AC20" s="164">
        <v>53459.229184624463</v>
      </c>
      <c r="AD20" s="164">
        <v>1375.971100191096</v>
      </c>
    </row>
    <row r="21" spans="1:30" x14ac:dyDescent="0.2">
      <c r="A21" s="159">
        <v>14</v>
      </c>
      <c r="B21" s="160" t="s">
        <v>23</v>
      </c>
      <c r="C21" s="160">
        <v>30825200</v>
      </c>
      <c r="D21" s="161">
        <v>581678.52374445926</v>
      </c>
      <c r="E21" s="162">
        <v>120074.36172843043</v>
      </c>
      <c r="F21" s="162">
        <v>389.53311488142958</v>
      </c>
      <c r="G21" s="161">
        <v>700031.31448797579</v>
      </c>
      <c r="H21" s="162">
        <v>130264.22110009786</v>
      </c>
      <c r="I21" s="162">
        <v>422.59002731563089</v>
      </c>
      <c r="J21" s="161">
        <v>778537.80543569557</v>
      </c>
      <c r="K21" s="162">
        <v>129094.0643901461</v>
      </c>
      <c r="L21" s="162">
        <v>418.79392312181625</v>
      </c>
      <c r="M21" s="161">
        <v>797541.51129094546</v>
      </c>
      <c r="N21" s="162">
        <v>126741.90094120412</v>
      </c>
      <c r="O21" s="162">
        <v>411.16327206702351</v>
      </c>
      <c r="P21" s="161">
        <v>847281.80216893146</v>
      </c>
      <c r="Q21" s="162">
        <v>156169.55281824063</v>
      </c>
      <c r="R21" s="162">
        <v>506.62948762129889</v>
      </c>
      <c r="S21" s="161">
        <v>894095.21981343033</v>
      </c>
      <c r="T21" s="162">
        <v>167068.24060148562</v>
      </c>
      <c r="U21" s="162">
        <v>541.98590958529257</v>
      </c>
      <c r="V21" s="163">
        <v>933941.19944532006</v>
      </c>
      <c r="W21" s="162">
        <v>127059.08803481454</v>
      </c>
      <c r="X21" s="162">
        <v>412.19225839512649</v>
      </c>
      <c r="Y21" s="166">
        <v>999614.76210313104</v>
      </c>
      <c r="Z21" s="166">
        <v>92415.394069581176</v>
      </c>
      <c r="AA21" s="166">
        <v>299.80468600230063</v>
      </c>
      <c r="AB21" s="166">
        <v>1129438.601415806</v>
      </c>
      <c r="AC21" s="166">
        <v>111640.21341478579</v>
      </c>
      <c r="AD21" s="166">
        <v>362.17190290666662</v>
      </c>
    </row>
    <row r="22" spans="1:30" x14ac:dyDescent="0.2">
      <c r="A22" s="159">
        <v>15</v>
      </c>
      <c r="B22" s="160" t="s">
        <v>22</v>
      </c>
      <c r="C22" s="160">
        <v>30771300</v>
      </c>
      <c r="D22" s="161">
        <v>959071.3315623228</v>
      </c>
      <c r="E22" s="162">
        <v>197978.56253667254</v>
      </c>
      <c r="F22" s="162">
        <v>643.3870604643696</v>
      </c>
      <c r="G22" s="161">
        <v>1080687.9052479416</v>
      </c>
      <c r="H22" s="162">
        <v>201098.10135048968</v>
      </c>
      <c r="I22" s="162">
        <v>653.52487984092215</v>
      </c>
      <c r="J22" s="161">
        <v>1202147.7562123144</v>
      </c>
      <c r="K22" s="162">
        <v>199335.39355881713</v>
      </c>
      <c r="L22" s="162">
        <v>647.79646475390098</v>
      </c>
      <c r="M22" s="161">
        <v>1067553.1522033843</v>
      </c>
      <c r="N22" s="162">
        <v>169651.00117111317</v>
      </c>
      <c r="O22" s="162">
        <v>551.32867695259279</v>
      </c>
      <c r="P22" s="161">
        <v>956596.47153044818</v>
      </c>
      <c r="Q22" s="162">
        <v>176318.2483136009</v>
      </c>
      <c r="R22" s="162">
        <v>572.99577305346509</v>
      </c>
      <c r="S22" s="161">
        <v>908665.75977839192</v>
      </c>
      <c r="T22" s="162">
        <v>169790.85271551498</v>
      </c>
      <c r="U22" s="162">
        <v>551.78316390765087</v>
      </c>
      <c r="V22" s="163">
        <v>998193.24331383873</v>
      </c>
      <c r="W22" s="162">
        <v>135800.33009925659</v>
      </c>
      <c r="X22" s="162">
        <v>441.32139395884019</v>
      </c>
      <c r="Y22" s="164">
        <v>930841.9783507809</v>
      </c>
      <c r="Z22" s="164">
        <v>86057.280771650709</v>
      </c>
      <c r="AA22" s="164">
        <v>279.66735487824923</v>
      </c>
      <c r="AB22" s="164">
        <v>938176.59240141767</v>
      </c>
      <c r="AC22" s="164">
        <v>92734.775369954878</v>
      </c>
      <c r="AD22" s="164">
        <v>301.36775297096602</v>
      </c>
    </row>
    <row r="23" spans="1:30" x14ac:dyDescent="0.2">
      <c r="A23" s="159">
        <v>16</v>
      </c>
      <c r="B23" s="160" t="s">
        <v>21</v>
      </c>
      <c r="C23" s="160">
        <v>2232700</v>
      </c>
      <c r="D23" s="161">
        <v>12212.106790488131</v>
      </c>
      <c r="E23" s="162">
        <v>2520.9129585665937</v>
      </c>
      <c r="F23" s="162">
        <v>112.90871852763891</v>
      </c>
      <c r="G23" s="161">
        <v>13532.287769310729</v>
      </c>
      <c r="H23" s="162">
        <v>2518.1343884037369</v>
      </c>
      <c r="I23" s="162">
        <v>112.78426964678359</v>
      </c>
      <c r="J23" s="161">
        <v>13810.027602761795</v>
      </c>
      <c r="K23" s="162">
        <v>2289.9242402016898</v>
      </c>
      <c r="L23" s="162">
        <v>102.56300623467953</v>
      </c>
      <c r="M23" s="161">
        <v>14279.87029912652</v>
      </c>
      <c r="N23" s="162">
        <v>2269.2961824339386</v>
      </c>
      <c r="O23" s="162">
        <v>101.63909985371697</v>
      </c>
      <c r="P23" s="161">
        <v>13715.008516663254</v>
      </c>
      <c r="Q23" s="162">
        <v>2527.9272391579298</v>
      </c>
      <c r="R23" s="162">
        <v>113.22287988345634</v>
      </c>
      <c r="S23" s="161">
        <v>15677.997542131276</v>
      </c>
      <c r="T23" s="162">
        <v>2929.5486738703885</v>
      </c>
      <c r="U23" s="162">
        <v>131.21103031622647</v>
      </c>
      <c r="V23" s="163">
        <v>27269.411648777961</v>
      </c>
      <c r="W23" s="162">
        <v>3709.8979865086608</v>
      </c>
      <c r="X23" s="162">
        <v>166.16195577142744</v>
      </c>
      <c r="Y23" s="166">
        <v>22128.87682660242</v>
      </c>
      <c r="Z23" s="166">
        <v>2045.8370061932883</v>
      </c>
      <c r="AA23" s="166">
        <v>91.630626872991812</v>
      </c>
      <c r="AB23" s="166">
        <v>16582.487884636583</v>
      </c>
      <c r="AC23" s="166">
        <v>1639.1085660329547</v>
      </c>
      <c r="AD23" s="166">
        <v>73.413739688850029</v>
      </c>
    </row>
    <row r="24" spans="1:30" x14ac:dyDescent="0.2">
      <c r="A24" s="159">
        <v>17</v>
      </c>
      <c r="B24" s="160" t="s">
        <v>20</v>
      </c>
      <c r="C24" s="160">
        <v>2242900</v>
      </c>
      <c r="D24" s="161">
        <v>21548.678213093222</v>
      </c>
      <c r="E24" s="162">
        <v>4448.2367440218741</v>
      </c>
      <c r="F24" s="162">
        <v>198.32523714931003</v>
      </c>
      <c r="G24" s="161">
        <v>25075.833091473887</v>
      </c>
      <c r="H24" s="162">
        <v>4666.1967807627443</v>
      </c>
      <c r="I24" s="162">
        <v>208.04301488085713</v>
      </c>
      <c r="J24" s="161">
        <v>28222.743396439364</v>
      </c>
      <c r="K24" s="162">
        <v>4679.7838561578301</v>
      </c>
      <c r="L24" s="162">
        <v>208.64879647589416</v>
      </c>
      <c r="M24" s="161">
        <v>31438.550663841095</v>
      </c>
      <c r="N24" s="162">
        <v>4996.0806021518647</v>
      </c>
      <c r="O24" s="162">
        <v>222.75092969601252</v>
      </c>
      <c r="P24" s="161">
        <v>31015.854128871004</v>
      </c>
      <c r="Q24" s="162">
        <v>5716.7899241813539</v>
      </c>
      <c r="R24" s="162">
        <v>254.88385234211754</v>
      </c>
      <c r="S24" s="161">
        <v>33767.923250864362</v>
      </c>
      <c r="T24" s="162">
        <v>6309.7837917812849</v>
      </c>
      <c r="U24" s="162">
        <v>281.32256417055083</v>
      </c>
      <c r="V24" s="163">
        <v>31899.78929469578</v>
      </c>
      <c r="W24" s="162">
        <v>4339.8429565951365</v>
      </c>
      <c r="X24" s="162">
        <v>193.49248546948755</v>
      </c>
      <c r="Y24" s="164">
        <v>32001.291882716341</v>
      </c>
      <c r="Z24" s="164">
        <v>2958.5517463294541</v>
      </c>
      <c r="AA24" s="164">
        <v>131.90742994914859</v>
      </c>
      <c r="AB24" s="164">
        <v>33232.515946657877</v>
      </c>
      <c r="AC24" s="164">
        <v>3284.8931920198106</v>
      </c>
      <c r="AD24" s="164">
        <v>146.45740746443491</v>
      </c>
    </row>
    <row r="25" spans="1:30" x14ac:dyDescent="0.2">
      <c r="A25" s="159">
        <v>18</v>
      </c>
      <c r="B25" s="160" t="s">
        <v>19</v>
      </c>
      <c r="C25" s="160">
        <v>2108100</v>
      </c>
      <c r="D25" s="161">
        <v>12266.993642201676</v>
      </c>
      <c r="E25" s="162">
        <v>2532.2431064365232</v>
      </c>
      <c r="F25" s="162">
        <v>120.1196862784746</v>
      </c>
      <c r="G25" s="161">
        <v>12830.279516583869</v>
      </c>
      <c r="H25" s="162">
        <v>2387.5022918750383</v>
      </c>
      <c r="I25" s="162">
        <v>113.25374943669836</v>
      </c>
      <c r="J25" s="161">
        <v>17049.807789671886</v>
      </c>
      <c r="K25" s="162">
        <v>2827.1317966476249</v>
      </c>
      <c r="L25" s="162">
        <v>134.10804974373249</v>
      </c>
      <c r="M25" s="161">
        <v>18215.181459045325</v>
      </c>
      <c r="N25" s="162">
        <v>2894.6790749129882</v>
      </c>
      <c r="O25" s="162">
        <v>137.31222783136417</v>
      </c>
      <c r="P25" s="161">
        <v>19630.569414273159</v>
      </c>
      <c r="Q25" s="162">
        <v>3618.2734470947962</v>
      </c>
      <c r="R25" s="162">
        <v>171.63670827260549</v>
      </c>
      <c r="S25" s="161">
        <v>23808.972897951746</v>
      </c>
      <c r="T25" s="162">
        <v>4448.8809742426311</v>
      </c>
      <c r="U25" s="162">
        <v>211.03747328127844</v>
      </c>
      <c r="V25" s="163">
        <v>21757.004961942162</v>
      </c>
      <c r="W25" s="162">
        <v>2959.9563767773975</v>
      </c>
      <c r="X25" s="162">
        <v>140.40872713710911</v>
      </c>
      <c r="Y25" s="166">
        <v>41520.486077127433</v>
      </c>
      <c r="Z25" s="166">
        <v>3838.6108611533396</v>
      </c>
      <c r="AA25" s="166">
        <v>182.08865144695886</v>
      </c>
      <c r="AB25" s="166">
        <v>46640.14340179447</v>
      </c>
      <c r="AC25" s="166">
        <v>4610.1802758869999</v>
      </c>
      <c r="AD25" s="166">
        <v>218.68887983904935</v>
      </c>
    </row>
    <row r="26" spans="1:30" x14ac:dyDescent="0.2">
      <c r="A26" s="159">
        <v>19</v>
      </c>
      <c r="B26" s="160" t="s">
        <v>18</v>
      </c>
      <c r="C26" s="160">
        <v>1657900</v>
      </c>
      <c r="D26" s="161">
        <v>16026.378557127635</v>
      </c>
      <c r="E26" s="162">
        <v>3308.2830077300669</v>
      </c>
      <c r="F26" s="162">
        <v>199.54659555643084</v>
      </c>
      <c r="G26" s="161">
        <v>18730.108949642348</v>
      </c>
      <c r="H26" s="162">
        <v>3485.3627301368979</v>
      </c>
      <c r="I26" s="162">
        <v>210.22756077790564</v>
      </c>
      <c r="J26" s="161">
        <v>19540.746887250501</v>
      </c>
      <c r="K26" s="162">
        <v>3240.1694808931411</v>
      </c>
      <c r="L26" s="162">
        <v>195.43817364697153</v>
      </c>
      <c r="M26" s="161">
        <v>23428.885772349357</v>
      </c>
      <c r="N26" s="162">
        <v>3723.2187637674388</v>
      </c>
      <c r="O26" s="162">
        <v>224.57438710220393</v>
      </c>
      <c r="P26" s="161">
        <v>25952.773633223893</v>
      </c>
      <c r="Q26" s="162">
        <v>4783.5714662091914</v>
      </c>
      <c r="R26" s="162">
        <v>288.53196611431275</v>
      </c>
      <c r="S26" s="161">
        <v>38409.987981027465</v>
      </c>
      <c r="T26" s="162">
        <v>7177.1875873058725</v>
      </c>
      <c r="U26" s="162">
        <v>432.90835317605843</v>
      </c>
      <c r="V26" s="163">
        <v>35520.881640567924</v>
      </c>
      <c r="W26" s="162">
        <v>4832.4785651640886</v>
      </c>
      <c r="X26" s="162">
        <v>291.4819087498696</v>
      </c>
      <c r="Y26" s="164">
        <v>27060.096825565081</v>
      </c>
      <c r="Z26" s="164">
        <v>2501.7332741606842</v>
      </c>
      <c r="AA26" s="164">
        <v>150.8977184486811</v>
      </c>
      <c r="AB26" s="164">
        <v>19452.93708364548</v>
      </c>
      <c r="AC26" s="164">
        <v>1922.8402897158051</v>
      </c>
      <c r="AD26" s="164">
        <v>115.98047467976387</v>
      </c>
    </row>
    <row r="27" spans="1:30" x14ac:dyDescent="0.2">
      <c r="A27" s="159">
        <v>20</v>
      </c>
      <c r="B27" s="160" t="s">
        <v>17</v>
      </c>
      <c r="C27" s="160">
        <v>15570700</v>
      </c>
      <c r="D27" s="161">
        <v>529140.52667334361</v>
      </c>
      <c r="E27" s="162">
        <v>109229.0817201629</v>
      </c>
      <c r="F27" s="162">
        <v>701.50398967395745</v>
      </c>
      <c r="G27" s="161">
        <v>570643.70027835597</v>
      </c>
      <c r="H27" s="162">
        <v>106187.33134361028</v>
      </c>
      <c r="I27" s="162">
        <v>681.96889891662079</v>
      </c>
      <c r="J27" s="161">
        <v>638355.96641667699</v>
      </c>
      <c r="K27" s="162">
        <v>105849.66543315159</v>
      </c>
      <c r="L27" s="162">
        <v>679.80030077743186</v>
      </c>
      <c r="M27" s="161">
        <v>676737.2673554814</v>
      </c>
      <c r="N27" s="162">
        <v>107544.20489480966</v>
      </c>
      <c r="O27" s="162">
        <v>690.68317349129882</v>
      </c>
      <c r="P27" s="161">
        <v>757222.6820657046</v>
      </c>
      <c r="Q27" s="162">
        <v>139570.00768730321</v>
      </c>
      <c r="R27" s="162">
        <v>896.36309020983776</v>
      </c>
      <c r="S27" s="161">
        <v>748244.01358352159</v>
      </c>
      <c r="T27" s="162">
        <v>139814.87443370774</v>
      </c>
      <c r="U27" s="162">
        <v>897.9357025291589</v>
      </c>
      <c r="V27" s="163">
        <v>711324.82955408003</v>
      </c>
      <c r="W27" s="162">
        <v>96772.991911417281</v>
      </c>
      <c r="X27" s="162">
        <v>621.50700939211004</v>
      </c>
      <c r="Y27" s="166">
        <v>718421.61275175516</v>
      </c>
      <c r="Z27" s="166">
        <v>66418.803490726816</v>
      </c>
      <c r="AA27" s="166">
        <v>426.5627331508976</v>
      </c>
      <c r="AB27" s="166">
        <v>788683.95422980865</v>
      </c>
      <c r="AC27" s="166">
        <v>77958.062400788753</v>
      </c>
      <c r="AD27" s="166">
        <v>500.67153307679655</v>
      </c>
    </row>
    <row r="28" spans="1:30" x14ac:dyDescent="0.2">
      <c r="A28" s="159">
        <v>21</v>
      </c>
      <c r="B28" s="160" t="s">
        <v>16</v>
      </c>
      <c r="C28" s="160">
        <v>5036200</v>
      </c>
      <c r="D28" s="161">
        <v>89211.280985432517</v>
      </c>
      <c r="E28" s="162">
        <v>18415.649170515742</v>
      </c>
      <c r="F28" s="162">
        <v>365.66556472172954</v>
      </c>
      <c r="G28" s="161">
        <v>95049.596294105009</v>
      </c>
      <c r="H28" s="162">
        <v>17687.153947086765</v>
      </c>
      <c r="I28" s="162">
        <v>351.20038813166207</v>
      </c>
      <c r="J28" s="161">
        <v>94337.877943040803</v>
      </c>
      <c r="K28" s="162">
        <v>15642.734372794115</v>
      </c>
      <c r="L28" s="162">
        <v>310.60590073456405</v>
      </c>
      <c r="M28" s="161">
        <v>100058.62145729543</v>
      </c>
      <c r="N28" s="162">
        <v>15900.89005966197</v>
      </c>
      <c r="O28" s="162">
        <v>315.73190222115818</v>
      </c>
      <c r="P28" s="161">
        <v>117986.42413315881</v>
      </c>
      <c r="Q28" s="162">
        <v>21747.058709783221</v>
      </c>
      <c r="R28" s="162">
        <v>431.814834791772</v>
      </c>
      <c r="S28" s="161">
        <v>117435.77743159419</v>
      </c>
      <c r="T28" s="162">
        <v>21943.73516867491</v>
      </c>
      <c r="U28" s="162">
        <v>435.72008992245964</v>
      </c>
      <c r="V28" s="163">
        <v>126608.9071681502</v>
      </c>
      <c r="W28" s="162">
        <v>17224.652142365951</v>
      </c>
      <c r="X28" s="162">
        <v>342.01684091906498</v>
      </c>
      <c r="Y28" s="164">
        <v>129156.01692252888</v>
      </c>
      <c r="Z28" s="164">
        <v>11940.604173592181</v>
      </c>
      <c r="AA28" s="164">
        <v>237.09551196521545</v>
      </c>
      <c r="AB28" s="164">
        <v>132044.45134521302</v>
      </c>
      <c r="AC28" s="164">
        <v>13052.033735998339</v>
      </c>
      <c r="AD28" s="164">
        <v>259.16432500691673</v>
      </c>
    </row>
    <row r="29" spans="1:30" x14ac:dyDescent="0.2">
      <c r="A29" s="159">
        <v>22</v>
      </c>
      <c r="B29" s="160" t="s">
        <v>15</v>
      </c>
      <c r="C29" s="160">
        <v>34223900</v>
      </c>
      <c r="D29" s="161">
        <v>778188.76008285803</v>
      </c>
      <c r="E29" s="162">
        <v>160639.45092846127</v>
      </c>
      <c r="F29" s="162">
        <v>469.37798126005879</v>
      </c>
      <c r="G29" s="161">
        <v>981592.84307405772</v>
      </c>
      <c r="H29" s="162">
        <v>182658.15327704034</v>
      </c>
      <c r="I29" s="162">
        <v>533.71519107126994</v>
      </c>
      <c r="J29" s="161">
        <v>1097679.129293012</v>
      </c>
      <c r="K29" s="162">
        <v>182012.81839790609</v>
      </c>
      <c r="L29" s="162">
        <v>531.82956471327373</v>
      </c>
      <c r="M29" s="161">
        <v>1186211.1616941513</v>
      </c>
      <c r="N29" s="162">
        <v>188507.6267784955</v>
      </c>
      <c r="O29" s="162">
        <v>550.80697050451738</v>
      </c>
      <c r="P29" s="161">
        <v>1184072.5753017415</v>
      </c>
      <c r="Q29" s="162">
        <v>218246.2601177723</v>
      </c>
      <c r="R29" s="162">
        <v>637.7013143381447</v>
      </c>
      <c r="S29" s="161">
        <v>1204375.8549535389</v>
      </c>
      <c r="T29" s="162">
        <v>225046.44992060761</v>
      </c>
      <c r="U29" s="162">
        <v>657.57102469504537</v>
      </c>
      <c r="V29" s="163">
        <v>1196371.0311956492</v>
      </c>
      <c r="W29" s="162">
        <v>162761.65165994441</v>
      </c>
      <c r="X29" s="162">
        <v>475.57891315701721</v>
      </c>
      <c r="Y29" s="166">
        <v>1181075.5946269627</v>
      </c>
      <c r="Z29" s="166">
        <v>109191.63125779711</v>
      </c>
      <c r="AA29" s="166">
        <v>319.05081319720171</v>
      </c>
      <c r="AB29" s="166">
        <v>1166200.7779566406</v>
      </c>
      <c r="AC29" s="166">
        <v>115273.99857979261</v>
      </c>
      <c r="AD29" s="166">
        <v>336.82309315943712</v>
      </c>
    </row>
    <row r="30" spans="1:30" x14ac:dyDescent="0.2">
      <c r="A30" s="159">
        <v>23</v>
      </c>
      <c r="B30" s="160" t="s">
        <v>14</v>
      </c>
      <c r="C30" s="160">
        <v>709600</v>
      </c>
      <c r="D30" s="161">
        <v>2348.9474023879934</v>
      </c>
      <c r="E30" s="162">
        <v>484.88700985512293</v>
      </c>
      <c r="F30" s="162">
        <v>68.332442200552848</v>
      </c>
      <c r="G30" s="161">
        <v>2620.4254553493538</v>
      </c>
      <c r="H30" s="162">
        <v>487.61773056056057</v>
      </c>
      <c r="I30" s="162">
        <v>68.717267553630293</v>
      </c>
      <c r="J30" s="161">
        <v>2706.0938734857114</v>
      </c>
      <c r="K30" s="162">
        <v>448.71379952325071</v>
      </c>
      <c r="L30" s="162">
        <v>63.234751905756866</v>
      </c>
      <c r="M30" s="161">
        <v>2667.9504508616333</v>
      </c>
      <c r="N30" s="162">
        <v>423.97932517871305</v>
      </c>
      <c r="O30" s="162">
        <v>59.749059354384592</v>
      </c>
      <c r="P30" s="161">
        <v>2694.3997105314684</v>
      </c>
      <c r="Q30" s="162">
        <v>496.62721048669522</v>
      </c>
      <c r="R30" s="162">
        <v>69.986923687527508</v>
      </c>
      <c r="S30" s="161">
        <v>2695.7329548159842</v>
      </c>
      <c r="T30" s="162">
        <v>503.71744743980292</v>
      </c>
      <c r="U30" s="162">
        <v>70.9861115332304</v>
      </c>
      <c r="V30" s="163">
        <v>2780.7122462569646</v>
      </c>
      <c r="W30" s="162">
        <v>378.30514630523726</v>
      </c>
      <c r="X30" s="162">
        <v>53.312450155754966</v>
      </c>
      <c r="Y30" s="164">
        <v>2795.5857141110955</v>
      </c>
      <c r="Z30" s="164">
        <v>258.45472197839922</v>
      </c>
      <c r="AA30" s="164">
        <v>36.422593288951411</v>
      </c>
      <c r="AB30" s="164">
        <v>3030.5832043842538</v>
      </c>
      <c r="AC30" s="164">
        <v>299.56029064758741</v>
      </c>
      <c r="AD30" s="164">
        <v>42.2153735410918</v>
      </c>
    </row>
    <row r="31" spans="1:30" x14ac:dyDescent="0.2">
      <c r="A31" s="159">
        <v>24</v>
      </c>
      <c r="B31" s="160" t="s">
        <v>13</v>
      </c>
      <c r="C31" s="160">
        <v>13006000</v>
      </c>
      <c r="D31" s="161">
        <v>328769.10325113026</v>
      </c>
      <c r="E31" s="162">
        <v>67866.937865924512</v>
      </c>
      <c r="F31" s="162">
        <v>521.81253164635177</v>
      </c>
      <c r="G31" s="161">
        <v>328658.41512892628</v>
      </c>
      <c r="H31" s="162">
        <v>61157.881895721359</v>
      </c>
      <c r="I31" s="162">
        <v>470.2282169438825</v>
      </c>
      <c r="J31" s="161">
        <v>379867.72401739314</v>
      </c>
      <c r="K31" s="162">
        <v>62988.16586895987</v>
      </c>
      <c r="L31" s="162">
        <v>484.30082937843974</v>
      </c>
      <c r="M31" s="161">
        <v>371999.48133620492</v>
      </c>
      <c r="N31" s="162">
        <v>59116.573552862879</v>
      </c>
      <c r="O31" s="162">
        <v>454.53308898095406</v>
      </c>
      <c r="P31" s="161">
        <v>425111.11394482863</v>
      </c>
      <c r="Q31" s="162">
        <v>78355.763563999295</v>
      </c>
      <c r="R31" s="162">
        <v>602.45858499153701</v>
      </c>
      <c r="S31" s="161">
        <v>433423.87644232798</v>
      </c>
      <c r="T31" s="162">
        <v>80988.425916207692</v>
      </c>
      <c r="U31" s="162">
        <v>622.70049143631934</v>
      </c>
      <c r="V31" s="163">
        <v>423787.21335034072</v>
      </c>
      <c r="W31" s="162">
        <v>57654.611319309537</v>
      </c>
      <c r="X31" s="162">
        <v>443.29241364992725</v>
      </c>
      <c r="Y31" s="166">
        <v>471527.77521137282</v>
      </c>
      <c r="Z31" s="166">
        <v>43593.218920886742</v>
      </c>
      <c r="AA31" s="166">
        <v>335.17775581183099</v>
      </c>
      <c r="AB31" s="166">
        <v>538089.72344939155</v>
      </c>
      <c r="AC31" s="166">
        <v>53187.885987683985</v>
      </c>
      <c r="AD31" s="166">
        <v>408.94883890269091</v>
      </c>
    </row>
    <row r="32" spans="1:30" x14ac:dyDescent="0.2">
      <c r="A32" s="159">
        <v>25</v>
      </c>
      <c r="B32" s="160" t="s">
        <v>12</v>
      </c>
      <c r="C32" s="160">
        <v>11207700</v>
      </c>
      <c r="D32" s="161">
        <v>184772.95295451791</v>
      </c>
      <c r="E32" s="162">
        <v>38142.192783514089</v>
      </c>
      <c r="F32" s="162">
        <v>340.32132180120891</v>
      </c>
      <c r="G32" s="161">
        <v>203143.1617708391</v>
      </c>
      <c r="H32" s="162">
        <v>37801.574289922806</v>
      </c>
      <c r="I32" s="162">
        <v>337.28217466494294</v>
      </c>
      <c r="J32" s="161">
        <v>215439.34517852875</v>
      </c>
      <c r="K32" s="162">
        <v>35723.301430536718</v>
      </c>
      <c r="L32" s="162">
        <v>318.73891548254073</v>
      </c>
      <c r="M32" s="161">
        <v>203173.50034035428</v>
      </c>
      <c r="N32" s="162">
        <v>32287.467535493575</v>
      </c>
      <c r="O32" s="162">
        <v>288.0829031424251</v>
      </c>
      <c r="P32" s="161">
        <v>208118.9728263616</v>
      </c>
      <c r="Q32" s="162">
        <v>38360.138074586226</v>
      </c>
      <c r="R32" s="162">
        <v>342.26592498537815</v>
      </c>
      <c r="S32" s="161">
        <v>224407.77779644102</v>
      </c>
      <c r="T32" s="162">
        <v>41932.236950739789</v>
      </c>
      <c r="U32" s="162">
        <v>374.1377530692273</v>
      </c>
      <c r="V32" s="163">
        <v>238132.10893293063</v>
      </c>
      <c r="W32" s="162">
        <v>32396.952410703394</v>
      </c>
      <c r="X32" s="162">
        <v>289.05977507163283</v>
      </c>
      <c r="Y32" s="164">
        <v>179855.65176035068</v>
      </c>
      <c r="Z32" s="164">
        <v>16627.836605877699</v>
      </c>
      <c r="AA32" s="164">
        <v>148.36082876841544</v>
      </c>
      <c r="AB32" s="164">
        <v>183086.01651602704</v>
      </c>
      <c r="AC32" s="164">
        <v>18097.275878024731</v>
      </c>
      <c r="AD32" s="164">
        <v>161.47180847118258</v>
      </c>
    </row>
    <row r="33" spans="1:30" x14ac:dyDescent="0.2">
      <c r="A33" s="159">
        <v>26</v>
      </c>
      <c r="B33" s="160" t="s">
        <v>11</v>
      </c>
      <c r="C33" s="160">
        <v>1048600</v>
      </c>
      <c r="D33" s="161">
        <v>62102.975105018697</v>
      </c>
      <c r="E33" s="162">
        <v>12819.753167383045</v>
      </c>
      <c r="F33" s="162">
        <v>1222.5589516863481</v>
      </c>
      <c r="G33" s="161">
        <v>75006.797706733836</v>
      </c>
      <c r="H33" s="162">
        <v>13957.521439775703</v>
      </c>
      <c r="I33" s="162">
        <v>1331.062506177351</v>
      </c>
      <c r="J33" s="161">
        <v>94116.572397630312</v>
      </c>
      <c r="K33" s="162">
        <v>15606.038361207202</v>
      </c>
      <c r="L33" s="162">
        <v>1488.2737327109671</v>
      </c>
      <c r="M33" s="161">
        <v>101343.08246000661</v>
      </c>
      <c r="N33" s="162">
        <v>16105.011132814578</v>
      </c>
      <c r="O33" s="162">
        <v>1535.8583952712738</v>
      </c>
      <c r="P33" s="161">
        <v>110706.53230432994</v>
      </c>
      <c r="Q33" s="162">
        <v>20405.241325575207</v>
      </c>
      <c r="R33" s="162">
        <v>1945.9509179453753</v>
      </c>
      <c r="S33" s="161">
        <v>152754.60743746781</v>
      </c>
      <c r="T33" s="162">
        <v>28543.317247209616</v>
      </c>
      <c r="U33" s="162">
        <v>2722.0405538059904</v>
      </c>
      <c r="V33" s="163">
        <v>161955.76021898896</v>
      </c>
      <c r="W33" s="162">
        <v>22033.454790977579</v>
      </c>
      <c r="X33" s="162">
        <v>2101.2259003411764</v>
      </c>
      <c r="Y33" s="166">
        <v>176916.38464324834</v>
      </c>
      <c r="Z33" s="166">
        <v>16356.098393117341</v>
      </c>
      <c r="AA33" s="166">
        <v>1559.8033943464945</v>
      </c>
      <c r="AB33" s="166">
        <v>199247.60429422985</v>
      </c>
      <c r="AC33" s="166">
        <v>19694.780254463254</v>
      </c>
      <c r="AD33" s="166">
        <v>1878.1976210626792</v>
      </c>
    </row>
    <row r="34" spans="1:30" x14ac:dyDescent="0.2">
      <c r="A34" s="159">
        <v>27</v>
      </c>
      <c r="B34" s="160" t="s">
        <v>10</v>
      </c>
      <c r="C34" s="160">
        <v>24092800</v>
      </c>
      <c r="D34" s="161">
        <v>606552.19551921636</v>
      </c>
      <c r="E34" s="162">
        <v>125208.96811370681</v>
      </c>
      <c r="F34" s="162">
        <v>519.69454822065848</v>
      </c>
      <c r="G34" s="161">
        <v>664407.26938577997</v>
      </c>
      <c r="H34" s="162">
        <v>123635.17695359918</v>
      </c>
      <c r="I34" s="162">
        <v>513.16234291406215</v>
      </c>
      <c r="J34" s="161">
        <v>662168.65574352653</v>
      </c>
      <c r="K34" s="162">
        <v>109798.19153914139</v>
      </c>
      <c r="L34" s="162">
        <v>455.73030755720129</v>
      </c>
      <c r="M34" s="161">
        <v>661592.60202990239</v>
      </c>
      <c r="N34" s="162">
        <v>105137.47916917907</v>
      </c>
      <c r="O34" s="162">
        <v>436.38547271043251</v>
      </c>
      <c r="P34" s="161">
        <v>663600.99336935161</v>
      </c>
      <c r="Q34" s="162">
        <v>122313.81592162326</v>
      </c>
      <c r="R34" s="162">
        <v>507.6778785430638</v>
      </c>
      <c r="S34" s="161">
        <v>673175.61592348281</v>
      </c>
      <c r="T34" s="162">
        <v>125787.79449422166</v>
      </c>
      <c r="U34" s="162">
        <v>522.09703518985611</v>
      </c>
      <c r="V34" s="163">
        <v>592537.48424371099</v>
      </c>
      <c r="W34" s="162">
        <v>80612.433008805383</v>
      </c>
      <c r="X34" s="162">
        <v>334.59138418450902</v>
      </c>
      <c r="Y34" s="164">
        <v>572504.36013999884</v>
      </c>
      <c r="Z34" s="164">
        <v>52928.606153810317</v>
      </c>
      <c r="AA34" s="164">
        <v>219.68640487535825</v>
      </c>
      <c r="AB34" s="164">
        <v>645299.22526783927</v>
      </c>
      <c r="AC34" s="164">
        <v>63785.090340448951</v>
      </c>
      <c r="AD34" s="164">
        <v>264.74751934374149</v>
      </c>
    </row>
    <row r="35" spans="1:30" x14ac:dyDescent="0.2">
      <c r="A35" s="159">
        <v>28</v>
      </c>
      <c r="B35" s="160" t="s">
        <v>9</v>
      </c>
      <c r="C35" s="160">
        <v>5348300</v>
      </c>
      <c r="D35" s="161">
        <v>153437.39025734778</v>
      </c>
      <c r="E35" s="162">
        <v>31673.675317813591</v>
      </c>
      <c r="F35" s="162">
        <v>592.21949624765989</v>
      </c>
      <c r="G35" s="161">
        <v>166589.50138766615</v>
      </c>
      <c r="H35" s="162">
        <v>30999.544152664828</v>
      </c>
      <c r="I35" s="162">
        <v>579.61490852541613</v>
      </c>
      <c r="J35" s="161">
        <v>179028.18368343444</v>
      </c>
      <c r="K35" s="162">
        <v>29685.746421968863</v>
      </c>
      <c r="L35" s="162">
        <v>555.05013596785636</v>
      </c>
      <c r="M35" s="161">
        <v>157975.42604962096</v>
      </c>
      <c r="N35" s="162">
        <v>25104.78202835696</v>
      </c>
      <c r="O35" s="162">
        <v>469.3974165315513</v>
      </c>
      <c r="P35" s="161">
        <v>157609.96679785009</v>
      </c>
      <c r="Q35" s="162">
        <v>29050.403267849808</v>
      </c>
      <c r="R35" s="162">
        <v>543.17078824766384</v>
      </c>
      <c r="S35" s="161">
        <v>163639.17025869252</v>
      </c>
      <c r="T35" s="162">
        <v>30577.177534079077</v>
      </c>
      <c r="U35" s="162">
        <v>571.71769597963987</v>
      </c>
      <c r="V35" s="163">
        <v>141135.69112350594</v>
      </c>
      <c r="W35" s="162">
        <v>19200.964915099928</v>
      </c>
      <c r="X35" s="162">
        <v>359.01061860965035</v>
      </c>
      <c r="Y35" s="166">
        <v>173148.44971005872</v>
      </c>
      <c r="Z35" s="166">
        <v>16007.749004052062</v>
      </c>
      <c r="AA35" s="166">
        <v>299.3053681366427</v>
      </c>
      <c r="AB35" s="166">
        <v>197268.42569669633</v>
      </c>
      <c r="AC35" s="166">
        <v>19499.14684797472</v>
      </c>
      <c r="AD35" s="166">
        <v>364.58588426181626</v>
      </c>
    </row>
    <row r="36" spans="1:30" x14ac:dyDescent="0.2">
      <c r="A36" s="159">
        <v>29</v>
      </c>
      <c r="B36" s="160" t="s">
        <v>8</v>
      </c>
      <c r="C36" s="160">
        <v>8875200</v>
      </c>
      <c r="D36" s="161">
        <v>312421.85186679708</v>
      </c>
      <c r="E36" s="162">
        <v>64492.417927742412</v>
      </c>
      <c r="F36" s="162">
        <v>726.65875617160634</v>
      </c>
      <c r="G36" s="161">
        <v>345158.93506480893</v>
      </c>
      <c r="H36" s="162">
        <v>64228.355077005464</v>
      </c>
      <c r="I36" s="162">
        <v>723.68346715573136</v>
      </c>
      <c r="J36" s="161">
        <v>400406.85491600138</v>
      </c>
      <c r="K36" s="162">
        <v>66393.883443919141</v>
      </c>
      <c r="L36" s="162">
        <v>748.0832369289609</v>
      </c>
      <c r="M36" s="161">
        <v>371862.65772807115</v>
      </c>
      <c r="N36" s="162">
        <v>59094.830127670575</v>
      </c>
      <c r="O36" s="162">
        <v>665.84223597970265</v>
      </c>
      <c r="P36" s="161">
        <v>377729.15958385868</v>
      </c>
      <c r="Q36" s="162">
        <v>69622.401646789585</v>
      </c>
      <c r="R36" s="162">
        <v>784.46008706045586</v>
      </c>
      <c r="S36" s="161">
        <v>402994.91509127221</v>
      </c>
      <c r="T36" s="162">
        <v>75302.55161155331</v>
      </c>
      <c r="U36" s="162">
        <v>848.46033454517442</v>
      </c>
      <c r="V36" s="163">
        <v>372726.74933120282</v>
      </c>
      <c r="W36" s="162">
        <v>50708.032673074369</v>
      </c>
      <c r="X36" s="162">
        <v>571.34523924051712</v>
      </c>
      <c r="Y36" s="164">
        <v>392699.6907272659</v>
      </c>
      <c r="Z36" s="164">
        <v>36305.482917446861</v>
      </c>
      <c r="AA36" s="164">
        <v>409.06664545527832</v>
      </c>
      <c r="AB36" s="164">
        <v>410465.24839101941</v>
      </c>
      <c r="AC36" s="164">
        <v>40572.748153182765</v>
      </c>
      <c r="AD36" s="164">
        <v>457.1474237558902</v>
      </c>
    </row>
    <row r="37" spans="1:30" x14ac:dyDescent="0.2">
      <c r="A37" s="159">
        <v>30</v>
      </c>
      <c r="B37" s="160" t="s">
        <v>7</v>
      </c>
      <c r="C37" s="160">
        <v>824900</v>
      </c>
      <c r="D37" s="161">
        <v>2180.3827154775563</v>
      </c>
      <c r="E37" s="162">
        <v>450.09064663299489</v>
      </c>
      <c r="F37" s="162">
        <v>54.563055719844208</v>
      </c>
      <c r="G37" s="161">
        <v>2548.4949512433204</v>
      </c>
      <c r="H37" s="162">
        <v>474.23265635489696</v>
      </c>
      <c r="I37" s="162">
        <v>57.489714675099641</v>
      </c>
      <c r="J37" s="161">
        <v>2944.1645596606327</v>
      </c>
      <c r="K37" s="162">
        <v>488.18974054485864</v>
      </c>
      <c r="L37" s="162">
        <v>59.181687543321452</v>
      </c>
      <c r="M37" s="161">
        <v>2970.3235747533195</v>
      </c>
      <c r="N37" s="162">
        <v>472.03117448437519</v>
      </c>
      <c r="O37" s="162">
        <v>57.222836038838061</v>
      </c>
      <c r="P37" s="161">
        <v>3120.2580924386803</v>
      </c>
      <c r="Q37" s="162">
        <v>575.12070922123883</v>
      </c>
      <c r="R37" s="162">
        <v>69.720052033123878</v>
      </c>
      <c r="S37" s="161">
        <v>3258.2118702486641</v>
      </c>
      <c r="T37" s="162">
        <v>608.82075265194658</v>
      </c>
      <c r="U37" s="162">
        <v>73.805400976111841</v>
      </c>
      <c r="V37" s="163">
        <v>2968.293087347181</v>
      </c>
      <c r="W37" s="162">
        <v>403.82479424011967</v>
      </c>
      <c r="X37" s="162">
        <v>48.954393773805272</v>
      </c>
      <c r="Y37" s="166">
        <v>3155.222375245623</v>
      </c>
      <c r="Z37" s="166">
        <v>291.70349442618624</v>
      </c>
      <c r="AA37" s="166">
        <v>35.362285662042218</v>
      </c>
      <c r="AB37" s="166">
        <v>3310.4609876268378</v>
      </c>
      <c r="AC37" s="166">
        <v>327.2250219681668</v>
      </c>
      <c r="AD37" s="166">
        <v>39.66844732308968</v>
      </c>
    </row>
    <row r="38" spans="1:30" x14ac:dyDescent="0.2">
      <c r="A38" s="159">
        <v>31</v>
      </c>
      <c r="B38" s="160" t="s">
        <v>6</v>
      </c>
      <c r="C38" s="160">
        <v>11400</v>
      </c>
      <c r="D38" s="161">
        <v>347.37172606803233</v>
      </c>
      <c r="E38" s="162">
        <v>71.707028173600293</v>
      </c>
      <c r="F38" s="162">
        <v>629.00901906666923</v>
      </c>
      <c r="G38" s="161">
        <v>401.35430185666644</v>
      </c>
      <c r="H38" s="162">
        <v>74.68538111723322</v>
      </c>
      <c r="I38" s="162">
        <v>655.13492208099319</v>
      </c>
      <c r="J38" s="161">
        <v>432.82288563179213</v>
      </c>
      <c r="K38" s="162">
        <v>71.768981643749441</v>
      </c>
      <c r="L38" s="162">
        <v>629.55247055920563</v>
      </c>
      <c r="M38" s="161">
        <v>462.16612133868853</v>
      </c>
      <c r="N38" s="162">
        <v>73.44547204104083</v>
      </c>
      <c r="O38" s="162">
        <v>644.25852667579682</v>
      </c>
      <c r="P38" s="161">
        <v>485.87888111957443</v>
      </c>
      <c r="Q38" s="162">
        <v>89.556375923605813</v>
      </c>
      <c r="R38" s="162">
        <v>785.58224494391061</v>
      </c>
      <c r="S38" s="161">
        <v>505.33438253118516</v>
      </c>
      <c r="T38" s="162">
        <v>94.425430685716165</v>
      </c>
      <c r="U38" s="162">
        <v>828.29325162908913</v>
      </c>
      <c r="V38" s="163">
        <v>491.74284540812289</v>
      </c>
      <c r="W38" s="162">
        <v>66.899712232749579</v>
      </c>
      <c r="X38" s="162">
        <v>586.83958098903133</v>
      </c>
      <c r="Y38" s="164">
        <v>527.40155654103955</v>
      </c>
      <c r="Z38" s="164">
        <v>48.758806420690014</v>
      </c>
      <c r="AA38" s="164">
        <v>427.70882825166683</v>
      </c>
      <c r="AB38" s="164">
        <v>542.69455902963205</v>
      </c>
      <c r="AC38" s="164">
        <v>53.64305444595486</v>
      </c>
      <c r="AD38" s="164">
        <v>470.55310917504266</v>
      </c>
    </row>
    <row r="39" spans="1:30" x14ac:dyDescent="0.2">
      <c r="A39" s="159">
        <v>32</v>
      </c>
      <c r="B39" s="160" t="s">
        <v>5</v>
      </c>
      <c r="C39" s="160">
        <v>49100</v>
      </c>
      <c r="D39" s="161">
        <v>1998.6381576842255</v>
      </c>
      <c r="E39" s="162">
        <v>412.57359746609598</v>
      </c>
      <c r="F39" s="162">
        <v>840.27209259897347</v>
      </c>
      <c r="G39" s="161">
        <v>2363.4290501929527</v>
      </c>
      <c r="H39" s="162">
        <v>439.7949605638924</v>
      </c>
      <c r="I39" s="162">
        <v>895.71275063929215</v>
      </c>
      <c r="J39" s="161">
        <v>2542.5878178201456</v>
      </c>
      <c r="K39" s="162">
        <v>421.60187107109698</v>
      </c>
      <c r="L39" s="162">
        <v>858.65961521608347</v>
      </c>
      <c r="M39" s="161">
        <v>2614.8539553993287</v>
      </c>
      <c r="N39" s="162">
        <v>415.54145621147188</v>
      </c>
      <c r="O39" s="162">
        <v>846.31661142865971</v>
      </c>
      <c r="P39" s="161">
        <v>2722.7651772450035</v>
      </c>
      <c r="Q39" s="162">
        <v>501.85548547241274</v>
      </c>
      <c r="R39" s="162">
        <v>1022.1089317157083</v>
      </c>
      <c r="S39" s="161">
        <v>2785.9736194496272</v>
      </c>
      <c r="T39" s="162">
        <v>520.57957659221847</v>
      </c>
      <c r="U39" s="162">
        <v>1060.2435368476954</v>
      </c>
      <c r="V39" s="163">
        <v>2644.9472165191241</v>
      </c>
      <c r="W39" s="162">
        <v>359.83483909986438</v>
      </c>
      <c r="X39" s="162">
        <v>732.86117942945907</v>
      </c>
      <c r="Y39" s="166">
        <v>2814.3386407865964</v>
      </c>
      <c r="Z39" s="166">
        <v>260.18844898441915</v>
      </c>
      <c r="AA39" s="166">
        <v>529.91537471368463</v>
      </c>
      <c r="AB39" s="166">
        <v>3009.2532671995486</v>
      </c>
      <c r="AC39" s="166">
        <v>297.45191686220465</v>
      </c>
      <c r="AD39" s="166">
        <v>605.80838464807459</v>
      </c>
    </row>
    <row r="40" spans="1:30" x14ac:dyDescent="0.2">
      <c r="A40" s="159">
        <v>33</v>
      </c>
      <c r="B40" s="160" t="s">
        <v>4</v>
      </c>
      <c r="C40" s="160">
        <v>11100</v>
      </c>
      <c r="D40" s="161">
        <v>193.80555717753435</v>
      </c>
      <c r="E40" s="162">
        <v>40.006769422586807</v>
      </c>
      <c r="F40" s="162">
        <v>360.42134614943069</v>
      </c>
      <c r="G40" s="161">
        <v>249.93561815857657</v>
      </c>
      <c r="H40" s="162">
        <v>46.508874604291272</v>
      </c>
      <c r="I40" s="162">
        <v>418.99887030893041</v>
      </c>
      <c r="J40" s="161">
        <v>287.88699390440405</v>
      </c>
      <c r="K40" s="162">
        <v>47.736284440782228</v>
      </c>
      <c r="L40" s="162">
        <v>430.05661658362368</v>
      </c>
      <c r="M40" s="161">
        <v>323.24024968212035</v>
      </c>
      <c r="N40" s="162">
        <v>51.367964081403294</v>
      </c>
      <c r="O40" s="162">
        <v>462.77445118381348</v>
      </c>
      <c r="P40" s="161">
        <v>367.06280023301963</v>
      </c>
      <c r="Q40" s="162">
        <v>67.656396280269178</v>
      </c>
      <c r="R40" s="162">
        <v>609.51708360602868</v>
      </c>
      <c r="S40" s="161">
        <v>405.33503833709904</v>
      </c>
      <c r="T40" s="162">
        <v>75.739820780213563</v>
      </c>
      <c r="U40" s="162">
        <v>682.34072774967171</v>
      </c>
      <c r="V40" s="163">
        <v>622.17237182865551</v>
      </c>
      <c r="W40" s="162">
        <v>84.644144847616658</v>
      </c>
      <c r="X40" s="162">
        <v>762.55986349204204</v>
      </c>
      <c r="Y40" s="164">
        <v>789.75022832299555</v>
      </c>
      <c r="Z40" s="164">
        <v>73.013206020942519</v>
      </c>
      <c r="AA40" s="164">
        <v>657.77663081930189</v>
      </c>
      <c r="AB40" s="164">
        <v>970.97028577693823</v>
      </c>
      <c r="AC40" s="164">
        <v>95.976292812791343</v>
      </c>
      <c r="AD40" s="164">
        <v>864.65128660172377</v>
      </c>
    </row>
    <row r="41" spans="1:30" x14ac:dyDescent="0.2">
      <c r="A41" s="159">
        <v>34</v>
      </c>
      <c r="B41" s="160" t="s">
        <v>3</v>
      </c>
      <c r="C41" s="160">
        <v>148300</v>
      </c>
      <c r="D41" s="161">
        <v>1204.090261005691</v>
      </c>
      <c r="E41" s="162">
        <v>248.55717316665803</v>
      </c>
      <c r="F41" s="162">
        <v>167.60429748257454</v>
      </c>
      <c r="G41" s="161">
        <v>1183.4990152199134</v>
      </c>
      <c r="H41" s="162">
        <v>220.22954430705394</v>
      </c>
      <c r="I41" s="162">
        <v>148.50272711197164</v>
      </c>
      <c r="J41" s="161">
        <v>1080.494991042907</v>
      </c>
      <c r="K41" s="162">
        <v>179.16341245479103</v>
      </c>
      <c r="L41" s="162">
        <v>120.81147164854418</v>
      </c>
      <c r="M41" s="161">
        <v>1088.1517778470995</v>
      </c>
      <c r="N41" s="162">
        <v>172.92444704684553</v>
      </c>
      <c r="O41" s="162">
        <v>116.60448216240427</v>
      </c>
      <c r="P41" s="161">
        <v>1033.2061215573306</v>
      </c>
      <c r="Q41" s="162">
        <v>190.43880980286411</v>
      </c>
      <c r="R41" s="162">
        <v>128.41457168096031</v>
      </c>
      <c r="S41" s="161">
        <v>986.78627860450956</v>
      </c>
      <c r="T41" s="162">
        <v>184.38824385007237</v>
      </c>
      <c r="U41" s="162">
        <v>124.33462161164691</v>
      </c>
      <c r="V41" s="163">
        <v>1051.2349857153686</v>
      </c>
      <c r="W41" s="162">
        <v>143.01645400654172</v>
      </c>
      <c r="X41" s="162">
        <v>96.43725826469435</v>
      </c>
      <c r="Y41" s="166">
        <v>997.91278941345081</v>
      </c>
      <c r="Z41" s="166">
        <v>92.258044975934808</v>
      </c>
      <c r="AA41" s="166">
        <v>62.210414683705203</v>
      </c>
      <c r="AB41" s="166">
        <v>918.04687720285847</v>
      </c>
      <c r="AC41" s="166">
        <v>90.745038435225595</v>
      </c>
      <c r="AD41" s="166">
        <v>61.190181008243826</v>
      </c>
    </row>
    <row r="42" spans="1:30" x14ac:dyDescent="0.2">
      <c r="A42" s="159">
        <v>35</v>
      </c>
      <c r="B42" s="160" t="s">
        <v>2</v>
      </c>
      <c r="C42" s="160">
        <v>3000</v>
      </c>
      <c r="D42" s="161">
        <v>303.09427663294326</v>
      </c>
      <c r="E42" s="162">
        <v>62.566951201776526</v>
      </c>
      <c r="F42" s="162">
        <v>2085.5650400592176</v>
      </c>
      <c r="G42" s="161">
        <v>372.95904973781256</v>
      </c>
      <c r="H42" s="162">
        <v>69.401495491475345</v>
      </c>
      <c r="I42" s="162">
        <v>2313.3831830491781</v>
      </c>
      <c r="J42" s="161">
        <v>404.42666486327772</v>
      </c>
      <c r="K42" s="162">
        <v>67.060432454829964</v>
      </c>
      <c r="L42" s="162">
        <v>2235.3477484943323</v>
      </c>
      <c r="M42" s="161">
        <v>412.80010497729938</v>
      </c>
      <c r="N42" s="162">
        <v>65.600434927662832</v>
      </c>
      <c r="O42" s="162">
        <v>2186.6811642554276</v>
      </c>
      <c r="P42" s="161">
        <v>427.19216817244444</v>
      </c>
      <c r="Q42" s="162">
        <v>78.739339969494281</v>
      </c>
      <c r="R42" s="162">
        <v>2624.6446656498097</v>
      </c>
      <c r="S42" s="161">
        <v>444.04431609405179</v>
      </c>
      <c r="T42" s="162">
        <v>82.972932854291983</v>
      </c>
      <c r="U42" s="162">
        <v>2765.7644284763996</v>
      </c>
      <c r="V42" s="163">
        <v>416.54543853264636</v>
      </c>
      <c r="W42" s="162">
        <v>56.669395863950882</v>
      </c>
      <c r="X42" s="162">
        <v>1888.9798621316959</v>
      </c>
      <c r="Y42" s="164">
        <v>435.89778264491429</v>
      </c>
      <c r="Z42" s="164">
        <v>40.29919013243854</v>
      </c>
      <c r="AA42" s="164">
        <v>1343.3063377479514</v>
      </c>
      <c r="AB42" s="164">
        <v>462.63367093951172</v>
      </c>
      <c r="AC42" s="164">
        <v>45.729375365609911</v>
      </c>
      <c r="AD42" s="164">
        <v>1524.3125121869971</v>
      </c>
    </row>
    <row r="43" spans="1:30" x14ac:dyDescent="0.2">
      <c r="A43" s="159">
        <v>36</v>
      </c>
      <c r="B43" s="160" t="s">
        <v>1</v>
      </c>
      <c r="C43" s="160">
        <v>49000</v>
      </c>
      <c r="D43" s="161">
        <v>3002.4921564559868</v>
      </c>
      <c r="E43" s="162">
        <v>619.79652774571855</v>
      </c>
      <c r="F43" s="162">
        <v>1264.890872950446</v>
      </c>
      <c r="G43" s="161">
        <v>3163.3149052825111</v>
      </c>
      <c r="H43" s="162">
        <v>588.64045608067443</v>
      </c>
      <c r="I43" s="162">
        <v>1201.3070532258662</v>
      </c>
      <c r="J43" s="161">
        <v>3127.318843753364</v>
      </c>
      <c r="K43" s="162">
        <v>518.55966064240113</v>
      </c>
      <c r="L43" s="162">
        <v>1058.285021719186</v>
      </c>
      <c r="M43" s="161">
        <v>2937.2218078218366</v>
      </c>
      <c r="N43" s="162">
        <v>466.77078263515597</v>
      </c>
      <c r="O43" s="162">
        <v>952.59343394929783</v>
      </c>
      <c r="P43" s="161">
        <v>2845.0277528080424</v>
      </c>
      <c r="Q43" s="162">
        <v>524.39071720193738</v>
      </c>
      <c r="R43" s="162">
        <v>1070.185137146811</v>
      </c>
      <c r="S43" s="161">
        <v>2730.6282047687018</v>
      </c>
      <c r="T43" s="162">
        <v>510.23788048290334</v>
      </c>
      <c r="U43" s="162">
        <v>1041.3017969038845</v>
      </c>
      <c r="V43" s="163">
        <v>2821.4366079518163</v>
      </c>
      <c r="W43" s="162">
        <v>383.84553820659136</v>
      </c>
      <c r="X43" s="162">
        <v>783.35824123794157</v>
      </c>
      <c r="Y43" s="166">
        <v>2818.1665308654751</v>
      </c>
      <c r="Z43" s="166">
        <v>260.54234128724022</v>
      </c>
      <c r="AA43" s="166">
        <v>531.71906385151067</v>
      </c>
      <c r="AB43" s="166">
        <v>2977.399679990664</v>
      </c>
      <c r="AC43" s="166">
        <v>294.30332492496382</v>
      </c>
      <c r="AD43" s="166">
        <v>600.61903045910992</v>
      </c>
    </row>
    <row r="44" spans="1:30" s="173" customFormat="1" x14ac:dyDescent="0.2">
      <c r="A44" s="167"/>
      <c r="B44" s="168" t="s">
        <v>0</v>
      </c>
      <c r="C44" s="160"/>
      <c r="D44" s="169">
        <v>7449638.8063701112</v>
      </c>
      <c r="E44" s="170">
        <v>1537809.2679509178</v>
      </c>
      <c r="F44" s="162"/>
      <c r="G44" s="169">
        <v>8550137.2880040128</v>
      </c>
      <c r="H44" s="170">
        <v>1591038.7879367885</v>
      </c>
      <c r="I44" s="162"/>
      <c r="J44" s="169">
        <v>9466143.7581408285</v>
      </c>
      <c r="K44" s="170">
        <v>1569638.5754265678</v>
      </c>
      <c r="L44" s="162"/>
      <c r="M44" s="169">
        <v>9589882.5329814032</v>
      </c>
      <c r="N44" s="170">
        <v>1523983.2972023406</v>
      </c>
      <c r="O44" s="162"/>
      <c r="P44" s="169">
        <v>9968284.8243977427</v>
      </c>
      <c r="Q44" s="170">
        <v>1837337.4471232484</v>
      </c>
      <c r="R44" s="162"/>
      <c r="S44" s="169">
        <v>10224351.809776008</v>
      </c>
      <c r="T44" s="170">
        <v>1910495.0236802895</v>
      </c>
      <c r="U44" s="162"/>
      <c r="V44" s="171">
        <v>10281690.329964012</v>
      </c>
      <c r="W44" s="170">
        <v>1398784.2034996168</v>
      </c>
      <c r="X44" s="162"/>
      <c r="Y44" s="172">
        <v>10484185.689920992</v>
      </c>
      <c r="Z44" s="172">
        <v>969273.55293773662</v>
      </c>
      <c r="AA44" s="172"/>
      <c r="AB44" s="172">
        <v>11247508.649289031</v>
      </c>
      <c r="AC44" s="172">
        <v>1111768.5055364922</v>
      </c>
      <c r="AD44" s="172"/>
    </row>
    <row r="45" spans="1:30" x14ac:dyDescent="0.2">
      <c r="AB45" s="165"/>
    </row>
    <row r="47" spans="1:30" x14ac:dyDescent="0.2">
      <c r="Y47" s="165"/>
    </row>
  </sheetData>
  <mergeCells count="10">
    <mergeCell ref="J6:L6"/>
    <mergeCell ref="G6:I6"/>
    <mergeCell ref="D6:F6"/>
    <mergeCell ref="A6:B6"/>
    <mergeCell ref="M6:O6"/>
    <mergeCell ref="AB6:AD6"/>
    <mergeCell ref="Y6:AA6"/>
    <mergeCell ref="V6:X6"/>
    <mergeCell ref="S6:U6"/>
    <mergeCell ref="P6:R6"/>
  </mergeCells>
  <conditionalFormatting sqref="AD8:AD43">
    <cfRule type="top10" dxfId="53" priority="1" rank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colBreaks count="8" manualBreakCount="8">
    <brk id="6" max="1048575" man="1"/>
    <brk id="9" max="1048575" man="1"/>
    <brk id="12" max="1048575" man="1"/>
    <brk id="15" max="1048575" man="1"/>
    <brk id="18" max="1048575" man="1"/>
    <brk id="21" max="1048575" man="1"/>
    <brk id="24" max="1048575" man="1"/>
    <brk id="27" max="44" man="1"/>
  </col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F874D-2EFD-4C62-8FF1-9CE332BB61FA}">
  <dimension ref="A1:AD43"/>
  <sheetViews>
    <sheetView view="pageBreakPreview" topLeftCell="A21" zoomScale="110" zoomScaleNormal="70" zoomScaleSheetLayoutView="110" workbookViewId="0">
      <selection activeCell="L45" sqref="L45"/>
    </sheetView>
  </sheetViews>
  <sheetFormatPr defaultRowHeight="15" x14ac:dyDescent="0.25"/>
  <cols>
    <col min="1" max="1" width="9.140625" style="11"/>
    <col min="2" max="2" width="25" style="11" customWidth="1"/>
    <col min="3" max="3" width="17.28515625" style="11" customWidth="1"/>
    <col min="4" max="30" width="10.7109375" style="11" customWidth="1"/>
    <col min="31" max="16384" width="9.140625" style="11"/>
  </cols>
  <sheetData>
    <row r="1" spans="1:30" x14ac:dyDescent="0.25">
      <c r="A1" s="8" t="s">
        <v>235</v>
      </c>
    </row>
    <row r="2" spans="1:30" ht="52.5" customHeight="1" x14ac:dyDescent="0.25">
      <c r="A2" s="235" t="s">
        <v>87</v>
      </c>
      <c r="B2" s="235"/>
      <c r="C2" s="235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0" x14ac:dyDescent="0.25">
      <c r="A3" s="9"/>
      <c r="B3" s="10" t="s">
        <v>72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0" ht="15.75" thickBot="1" x14ac:dyDescent="0.3">
      <c r="B4" s="17" t="s">
        <v>62</v>
      </c>
      <c r="C4" s="17"/>
      <c r="E4" s="12">
        <v>20.642735948969133</v>
      </c>
      <c r="F4" s="12"/>
      <c r="G4" s="12"/>
      <c r="H4" s="12">
        <v>19.009314987895472</v>
      </c>
      <c r="I4" s="12"/>
      <c r="J4" s="12"/>
      <c r="K4" s="12">
        <v>17.158048254721205</v>
      </c>
      <c r="L4" s="12"/>
      <c r="M4" s="12"/>
      <c r="N4" s="12">
        <v>17.310167491868647</v>
      </c>
      <c r="O4" s="12"/>
      <c r="P4" s="12"/>
      <c r="Q4" s="12">
        <v>20.479245862144118</v>
      </c>
      <c r="R4" s="12"/>
      <c r="S4" s="12"/>
      <c r="T4" s="12">
        <v>21.218900491946162</v>
      </c>
      <c r="U4" s="12"/>
      <c r="V4" s="12"/>
      <c r="W4" s="12">
        <v>14.943934502909434</v>
      </c>
      <c r="X4" s="12"/>
      <c r="Y4" s="13"/>
      <c r="Z4" s="13">
        <v>10.646589468501569</v>
      </c>
      <c r="AA4" s="13"/>
      <c r="AC4" s="12">
        <v>11.328010905476566</v>
      </c>
    </row>
    <row r="5" spans="1:30" x14ac:dyDescent="0.25">
      <c r="A5" s="236"/>
      <c r="B5" s="237"/>
      <c r="C5" s="178"/>
      <c r="D5" s="236" t="s">
        <v>61</v>
      </c>
      <c r="E5" s="237"/>
      <c r="F5" s="238"/>
      <c r="G5" s="236" t="s">
        <v>60</v>
      </c>
      <c r="H5" s="237"/>
      <c r="I5" s="238"/>
      <c r="J5" s="236" t="s">
        <v>59</v>
      </c>
      <c r="K5" s="237"/>
      <c r="L5" s="238"/>
      <c r="M5" s="236" t="s">
        <v>58</v>
      </c>
      <c r="N5" s="237"/>
      <c r="O5" s="238"/>
      <c r="P5" s="236" t="s">
        <v>57</v>
      </c>
      <c r="Q5" s="237"/>
      <c r="R5" s="238"/>
      <c r="S5" s="236" t="s">
        <v>56</v>
      </c>
      <c r="T5" s="237"/>
      <c r="U5" s="238"/>
      <c r="V5" s="236" t="s">
        <v>55</v>
      </c>
      <c r="W5" s="237"/>
      <c r="X5" s="238"/>
      <c r="Y5" s="236" t="s">
        <v>54</v>
      </c>
      <c r="Z5" s="237"/>
      <c r="AA5" s="238"/>
      <c r="AB5" s="239" t="s">
        <v>53</v>
      </c>
      <c r="AC5" s="240"/>
      <c r="AD5" s="240"/>
    </row>
    <row r="6" spans="1:30" ht="105.75" thickBot="1" x14ac:dyDescent="0.3">
      <c r="A6" s="14" t="s">
        <v>52</v>
      </c>
      <c r="B6" s="18" t="s">
        <v>51</v>
      </c>
      <c r="C6" s="152" t="s">
        <v>208</v>
      </c>
      <c r="D6" s="15" t="s">
        <v>88</v>
      </c>
      <c r="E6" s="16" t="s">
        <v>74</v>
      </c>
      <c r="F6" s="152" t="s">
        <v>97</v>
      </c>
      <c r="G6" s="15" t="s">
        <v>89</v>
      </c>
      <c r="H6" s="16" t="s">
        <v>76</v>
      </c>
      <c r="I6" s="152" t="s">
        <v>97</v>
      </c>
      <c r="J6" s="15" t="s">
        <v>90</v>
      </c>
      <c r="K6" s="16" t="s">
        <v>78</v>
      </c>
      <c r="L6" s="152" t="s">
        <v>97</v>
      </c>
      <c r="M6" s="15" t="s">
        <v>91</v>
      </c>
      <c r="N6" s="16" t="s">
        <v>80</v>
      </c>
      <c r="O6" s="152" t="s">
        <v>97</v>
      </c>
      <c r="P6" s="15" t="s">
        <v>92</v>
      </c>
      <c r="Q6" s="16" t="s">
        <v>82</v>
      </c>
      <c r="R6" s="152" t="s">
        <v>97</v>
      </c>
      <c r="S6" s="15" t="s">
        <v>93</v>
      </c>
      <c r="T6" s="16" t="s">
        <v>84</v>
      </c>
      <c r="U6" s="152" t="s">
        <v>97</v>
      </c>
      <c r="V6" s="15" t="s">
        <v>94</v>
      </c>
      <c r="W6" s="16" t="s">
        <v>86</v>
      </c>
      <c r="X6" s="152" t="s">
        <v>97</v>
      </c>
      <c r="Y6" s="15" t="s">
        <v>94</v>
      </c>
      <c r="Z6" s="16" t="s">
        <v>86</v>
      </c>
      <c r="AA6" s="152" t="s">
        <v>97</v>
      </c>
      <c r="AB6" s="15" t="s">
        <v>94</v>
      </c>
      <c r="AC6" s="16" t="s">
        <v>86</v>
      </c>
      <c r="AD6" s="152" t="s">
        <v>97</v>
      </c>
    </row>
    <row r="7" spans="1:30" x14ac:dyDescent="0.25">
      <c r="A7" s="19">
        <v>1</v>
      </c>
      <c r="B7" s="20" t="s">
        <v>36</v>
      </c>
      <c r="C7" s="21">
        <v>16296800</v>
      </c>
      <c r="D7" s="21">
        <v>261363.14512049843</v>
      </c>
      <c r="E7" s="21">
        <v>53952.503915145491</v>
      </c>
      <c r="F7" s="21">
        <v>331.06195029174739</v>
      </c>
      <c r="G7" s="21">
        <v>256012.48732364763</v>
      </c>
      <c r="H7" s="21">
        <v>48666.220123698149</v>
      </c>
      <c r="I7" s="21">
        <v>298.62439327781004</v>
      </c>
      <c r="J7" s="21">
        <v>253791.00038000153</v>
      </c>
      <c r="K7" s="21">
        <v>43545.582311340338</v>
      </c>
      <c r="L7" s="21">
        <v>267.20326880946158</v>
      </c>
      <c r="M7" s="21">
        <v>249997.38187800389</v>
      </c>
      <c r="N7" s="21">
        <v>43274.96552836895</v>
      </c>
      <c r="O7" s="21">
        <v>265.54271714918849</v>
      </c>
      <c r="P7" s="21">
        <v>244353.03511717956</v>
      </c>
      <c r="Q7" s="21">
        <v>50041.65883325856</v>
      </c>
      <c r="R7" s="21">
        <v>307.06432448860244</v>
      </c>
      <c r="S7" s="21">
        <v>235157.16861498938</v>
      </c>
      <c r="T7" s="21">
        <v>49897.765608092646</v>
      </c>
      <c r="U7" s="21">
        <v>306.18137062547646</v>
      </c>
      <c r="V7" s="21">
        <v>275838.33394122298</v>
      </c>
      <c r="W7" s="21">
        <v>41221.099958092964</v>
      </c>
      <c r="X7" s="21">
        <v>252.93984069322175</v>
      </c>
      <c r="Y7" s="21">
        <v>269333.47317726078</v>
      </c>
      <c r="Z7" s="21">
        <v>28674.829190439745</v>
      </c>
      <c r="AA7" s="21">
        <v>175.95374055299044</v>
      </c>
      <c r="AB7" s="21">
        <v>263181.10882355837</v>
      </c>
      <c r="AC7" s="21">
        <v>29813.18470868684</v>
      </c>
      <c r="AD7" s="21">
        <v>182.93888805585661</v>
      </c>
    </row>
    <row r="8" spans="1:30" x14ac:dyDescent="0.25">
      <c r="A8" s="22">
        <v>2</v>
      </c>
      <c r="B8" s="23" t="s">
        <v>35</v>
      </c>
      <c r="C8" s="24">
        <v>8374300</v>
      </c>
      <c r="D8" s="24">
        <v>39063.281435662997</v>
      </c>
      <c r="E8" s="24">
        <v>8063.7300397665904</v>
      </c>
      <c r="F8" s="24">
        <v>96.291391994155816</v>
      </c>
      <c r="G8" s="24">
        <v>39262.382120347138</v>
      </c>
      <c r="H8" s="24">
        <v>7463.5098890079407</v>
      </c>
      <c r="I8" s="24">
        <v>89.12398515706316</v>
      </c>
      <c r="J8" s="24">
        <v>38781.902751474205</v>
      </c>
      <c r="K8" s="24">
        <v>6654.2175881969952</v>
      </c>
      <c r="L8" s="24">
        <v>79.459985768326845</v>
      </c>
      <c r="M8" s="24">
        <v>39991.048482865444</v>
      </c>
      <c r="N8" s="24">
        <v>6922.5174741384044</v>
      </c>
      <c r="O8" s="24">
        <v>82.663834280338705</v>
      </c>
      <c r="P8" s="24">
        <v>38889.782061759048</v>
      </c>
      <c r="Q8" s="24">
        <v>7964.3340836796551</v>
      </c>
      <c r="R8" s="24">
        <v>95.104475403074346</v>
      </c>
      <c r="S8" s="24">
        <v>39029.160158405954</v>
      </c>
      <c r="T8" s="24">
        <v>8281.558656854455</v>
      </c>
      <c r="U8" s="24">
        <v>98.892548115716608</v>
      </c>
      <c r="V8" s="24">
        <v>36924.085129716201</v>
      </c>
      <c r="W8" s="24">
        <v>5517.9110975833109</v>
      </c>
      <c r="X8" s="24">
        <v>65.891012951330993</v>
      </c>
      <c r="Y8" s="24">
        <v>40325.675345437005</v>
      </c>
      <c r="Z8" s="24">
        <v>4293.3091044294297</v>
      </c>
      <c r="AA8" s="24">
        <v>51.267677351294196</v>
      </c>
      <c r="AB8" s="24">
        <v>38587.103388658521</v>
      </c>
      <c r="AC8" s="24">
        <v>4371.1512799747543</v>
      </c>
      <c r="AD8" s="24">
        <v>52.197213856379101</v>
      </c>
    </row>
    <row r="9" spans="1:30" x14ac:dyDescent="0.25">
      <c r="A9" s="25">
        <v>3</v>
      </c>
      <c r="B9" s="26" t="s">
        <v>34</v>
      </c>
      <c r="C9" s="21">
        <v>7843800</v>
      </c>
      <c r="D9" s="21">
        <v>200087.60075856058</v>
      </c>
      <c r="E9" s="21">
        <v>41303.555091217218</v>
      </c>
      <c r="F9" s="21">
        <v>526.57583175523621</v>
      </c>
      <c r="G9" s="21">
        <v>202109.19510802103</v>
      </c>
      <c r="H9" s="21">
        <v>38419.573517583944</v>
      </c>
      <c r="I9" s="21">
        <v>489.80817355852963</v>
      </c>
      <c r="J9" s="21">
        <v>204172.61045859885</v>
      </c>
      <c r="K9" s="21">
        <v>35032.035025410347</v>
      </c>
      <c r="L9" s="21">
        <v>446.62070712422991</v>
      </c>
      <c r="M9" s="21">
        <v>201810.86818273901</v>
      </c>
      <c r="N9" s="21">
        <v>34933.799299226375</v>
      </c>
      <c r="O9" s="21">
        <v>445.36830744315739</v>
      </c>
      <c r="P9" s="21">
        <v>204658.08957735077</v>
      </c>
      <c r="Q9" s="21">
        <v>41912.433341312812</v>
      </c>
      <c r="R9" s="21">
        <v>534.33837350917679</v>
      </c>
      <c r="S9" s="21">
        <v>210070.47206999428</v>
      </c>
      <c r="T9" s="21">
        <v>44574.644431493638</v>
      </c>
      <c r="U9" s="21">
        <v>568.27869695165145</v>
      </c>
      <c r="V9" s="21">
        <v>203464.47571059139</v>
      </c>
      <c r="W9" s="21">
        <v>30405.597986878853</v>
      </c>
      <c r="X9" s="21">
        <v>387.63861886941095</v>
      </c>
      <c r="Y9" s="21">
        <v>216246.07764168017</v>
      </c>
      <c r="Z9" s="21">
        <v>23022.832128246846</v>
      </c>
      <c r="AA9" s="21">
        <v>293.51630750716294</v>
      </c>
      <c r="AB9" s="21">
        <v>219132.31349458915</v>
      </c>
      <c r="AC9" s="21">
        <v>24823.332370090153</v>
      </c>
      <c r="AD9" s="21">
        <v>316.47074594061746</v>
      </c>
    </row>
    <row r="10" spans="1:30" x14ac:dyDescent="0.25">
      <c r="A10" s="22">
        <v>4</v>
      </c>
      <c r="B10" s="23" t="s">
        <v>33</v>
      </c>
      <c r="C10" s="24">
        <v>9416300</v>
      </c>
      <c r="D10" s="24">
        <v>341272.52039873163</v>
      </c>
      <c r="E10" s="24">
        <v>70447.985252301994</v>
      </c>
      <c r="F10" s="24">
        <v>748.14932884787015</v>
      </c>
      <c r="G10" s="24">
        <v>352188.40817573864</v>
      </c>
      <c r="H10" s="24">
        <v>66948.603860981166</v>
      </c>
      <c r="I10" s="24">
        <v>710.98630949503695</v>
      </c>
      <c r="J10" s="24">
        <v>364009.43348056311</v>
      </c>
      <c r="K10" s="24">
        <v>62456.914248332308</v>
      </c>
      <c r="L10" s="24">
        <v>663.28509338415631</v>
      </c>
      <c r="M10" s="24">
        <v>375763.54059731157</v>
      </c>
      <c r="N10" s="24">
        <v>65045.298250770473</v>
      </c>
      <c r="O10" s="24">
        <v>690.77342746907459</v>
      </c>
      <c r="P10" s="24">
        <v>387400.16301206237</v>
      </c>
      <c r="Q10" s="24">
        <v>79336.631853587358</v>
      </c>
      <c r="R10" s="24">
        <v>842.54571172952592</v>
      </c>
      <c r="S10" s="24">
        <v>399866.16676593461</v>
      </c>
      <c r="T10" s="24">
        <v>84847.204027023152</v>
      </c>
      <c r="U10" s="24">
        <v>901.06734096219475</v>
      </c>
      <c r="V10" s="24">
        <v>415247.45802272152</v>
      </c>
      <c r="W10" s="24">
        <v>62054.30815191185</v>
      </c>
      <c r="X10" s="24">
        <v>659.00946392863284</v>
      </c>
      <c r="Y10" s="24">
        <v>428029.16384177399</v>
      </c>
      <c r="Z10" s="24">
        <v>45570.507879693636</v>
      </c>
      <c r="AA10" s="24">
        <v>483.95344115728727</v>
      </c>
      <c r="AB10" s="24">
        <v>442366.68361230154</v>
      </c>
      <c r="AC10" s="24">
        <v>50111.346161796537</v>
      </c>
      <c r="AD10" s="24">
        <v>532.1766103649685</v>
      </c>
    </row>
    <row r="11" spans="1:30" x14ac:dyDescent="0.25">
      <c r="A11" s="25">
        <v>5</v>
      </c>
      <c r="B11" s="26" t="s">
        <v>32</v>
      </c>
      <c r="C11" s="21">
        <v>13519200</v>
      </c>
      <c r="D11" s="21">
        <v>253487.03353952244</v>
      </c>
      <c r="E11" s="21">
        <v>52326.658998438441</v>
      </c>
      <c r="F11" s="21">
        <v>387.05440409520116</v>
      </c>
      <c r="G11" s="21">
        <v>281431.46556297567</v>
      </c>
      <c r="H11" s="21">
        <v>53498.193763916621</v>
      </c>
      <c r="I11" s="21">
        <v>395.7201148286631</v>
      </c>
      <c r="J11" s="21">
        <v>259568.83930656489</v>
      </c>
      <c r="K11" s="21">
        <v>44536.946702440146</v>
      </c>
      <c r="L11" s="21">
        <v>329.43477944286752</v>
      </c>
      <c r="M11" s="21">
        <v>263640.75557949161</v>
      </c>
      <c r="N11" s="21">
        <v>45636.656367638032</v>
      </c>
      <c r="O11" s="21">
        <v>337.56920799779596</v>
      </c>
      <c r="P11" s="21">
        <v>243434.85576497784</v>
      </c>
      <c r="Q11" s="21">
        <v>49853.622626265729</v>
      </c>
      <c r="R11" s="21">
        <v>368.76163253939382</v>
      </c>
      <c r="S11" s="21">
        <v>284905.56122905441</v>
      </c>
      <c r="T11" s="21">
        <v>60453.827533213793</v>
      </c>
      <c r="U11" s="21">
        <v>447.17015454474961</v>
      </c>
      <c r="V11" s="21">
        <v>347403.60316784447</v>
      </c>
      <c r="W11" s="21">
        <v>51915.766918150082</v>
      </c>
      <c r="X11" s="21">
        <v>384.01508164795314</v>
      </c>
      <c r="Y11" s="21">
        <v>273529.60324554378</v>
      </c>
      <c r="Z11" s="21">
        <v>29121.573932374191</v>
      </c>
      <c r="AA11" s="21">
        <v>215.40900299111036</v>
      </c>
      <c r="AB11" s="21">
        <v>301937.13111558021</v>
      </c>
      <c r="AC11" s="21">
        <v>34203.471140456008</v>
      </c>
      <c r="AD11" s="21">
        <v>252.99922436576136</v>
      </c>
    </row>
    <row r="12" spans="1:30" x14ac:dyDescent="0.25">
      <c r="A12" s="22">
        <v>6</v>
      </c>
      <c r="B12" s="23" t="s">
        <v>31</v>
      </c>
      <c r="C12" s="24">
        <v>370200</v>
      </c>
      <c r="D12" s="24">
        <v>2023.5699494164467</v>
      </c>
      <c r="E12" s="24">
        <v>417.72020140072533</v>
      </c>
      <c r="F12" s="24">
        <v>112.83635910338339</v>
      </c>
      <c r="G12" s="24">
        <v>1939.1902246980117</v>
      </c>
      <c r="H12" s="24">
        <v>368.62677802732304</v>
      </c>
      <c r="I12" s="24">
        <v>99.575034583285529</v>
      </c>
      <c r="J12" s="24">
        <v>1874.4653966764952</v>
      </c>
      <c r="K12" s="24">
        <v>321.62167727980432</v>
      </c>
      <c r="L12" s="24">
        <v>86.877816661211327</v>
      </c>
      <c r="M12" s="24">
        <v>1821.8218989707286</v>
      </c>
      <c r="N12" s="24">
        <v>315.36042211537512</v>
      </c>
      <c r="O12" s="24">
        <v>85.186499761041361</v>
      </c>
      <c r="P12" s="24">
        <v>1755.5118888041652</v>
      </c>
      <c r="Q12" s="24">
        <v>359.51559584737504</v>
      </c>
      <c r="R12" s="24">
        <v>97.113883265093207</v>
      </c>
      <c r="S12" s="24">
        <v>1701.9987490012224</v>
      </c>
      <c r="T12" s="24">
        <v>361.14542092473789</v>
      </c>
      <c r="U12" s="24">
        <v>97.554138553413807</v>
      </c>
      <c r="V12" s="24">
        <v>1735.6968270639222</v>
      </c>
      <c r="W12" s="24">
        <v>259.38139700550977</v>
      </c>
      <c r="X12" s="24">
        <v>70.065207186793558</v>
      </c>
      <c r="Y12" s="24">
        <v>1726.1349430618739</v>
      </c>
      <c r="Z12" s="24">
        <v>183.77450106015101</v>
      </c>
      <c r="AA12" s="24">
        <v>49.641950583509193</v>
      </c>
      <c r="AB12" s="24">
        <v>1706.0592502934689</v>
      </c>
      <c r="AC12" s="24">
        <v>193.26257792713591</v>
      </c>
      <c r="AD12" s="24">
        <v>52.20491029906426</v>
      </c>
    </row>
    <row r="13" spans="1:30" x14ac:dyDescent="0.25">
      <c r="A13" s="25">
        <v>7</v>
      </c>
      <c r="B13" s="26" t="s">
        <v>30</v>
      </c>
      <c r="C13" s="21">
        <v>19624400</v>
      </c>
      <c r="D13" s="21">
        <v>369454.1881361109</v>
      </c>
      <c r="E13" s="21">
        <v>76265.452509345021</v>
      </c>
      <c r="F13" s="21">
        <v>388.62565229686015</v>
      </c>
      <c r="G13" s="21">
        <v>397236.09675654687</v>
      </c>
      <c r="H13" s="21">
        <v>75511.860878073232</v>
      </c>
      <c r="I13" s="21">
        <v>384.78557753650165</v>
      </c>
      <c r="J13" s="21">
        <v>416582.04290325346</v>
      </c>
      <c r="K13" s="21">
        <v>71477.347941843633</v>
      </c>
      <c r="L13" s="21">
        <v>364.22692129106434</v>
      </c>
      <c r="M13" s="21">
        <v>431101.55897206569</v>
      </c>
      <c r="N13" s="21">
        <v>74624.401918121453</v>
      </c>
      <c r="O13" s="21">
        <v>380.26335540511531</v>
      </c>
      <c r="P13" s="21">
        <v>450767.79398358864</v>
      </c>
      <c r="Q13" s="21">
        <v>92313.844797262398</v>
      </c>
      <c r="R13" s="21">
        <v>470.40339983521733</v>
      </c>
      <c r="S13" s="21">
        <v>476555.34382780094</v>
      </c>
      <c r="T13" s="21">
        <v>101119.80419587297</v>
      </c>
      <c r="U13" s="21">
        <v>515.27590242694282</v>
      </c>
      <c r="V13" s="21">
        <v>469881.95594791742</v>
      </c>
      <c r="W13" s="21">
        <v>70218.851737846533</v>
      </c>
      <c r="X13" s="21">
        <v>357.8140057165902</v>
      </c>
      <c r="Y13" s="21">
        <v>482472.36137279973</v>
      </c>
      <c r="Z13" s="21">
        <v>51366.851614347324</v>
      </c>
      <c r="AA13" s="21">
        <v>261.74992159937284</v>
      </c>
      <c r="AB13" s="21">
        <v>495880.14745930198</v>
      </c>
      <c r="AC13" s="21">
        <v>56173.357182282998</v>
      </c>
      <c r="AD13" s="21">
        <v>286.24241853143536</v>
      </c>
    </row>
    <row r="14" spans="1:30" x14ac:dyDescent="0.25">
      <c r="A14" s="22">
        <v>8</v>
      </c>
      <c r="B14" s="23" t="s">
        <v>29</v>
      </c>
      <c r="C14" s="24">
        <v>4421200</v>
      </c>
      <c r="D14" s="24">
        <v>37709.130656867659</v>
      </c>
      <c r="E14" s="24">
        <v>7784.1962701489601</v>
      </c>
      <c r="F14" s="24">
        <v>176.06523726926989</v>
      </c>
      <c r="G14" s="24">
        <v>32287.381690582886</v>
      </c>
      <c r="H14" s="24">
        <v>6137.6100869069915</v>
      </c>
      <c r="I14" s="24">
        <v>138.82226741398244</v>
      </c>
      <c r="J14" s="24">
        <v>31524.942464920139</v>
      </c>
      <c r="K14" s="24">
        <v>5409.064840404094</v>
      </c>
      <c r="L14" s="24">
        <v>122.34381707238067</v>
      </c>
      <c r="M14" s="24">
        <v>26733.502568245509</v>
      </c>
      <c r="N14" s="24">
        <v>4627.6140710063037</v>
      </c>
      <c r="O14" s="24">
        <v>104.66873407686383</v>
      </c>
      <c r="P14" s="24">
        <v>23264.096029497392</v>
      </c>
      <c r="Q14" s="24">
        <v>4764.3114234860786</v>
      </c>
      <c r="R14" s="24">
        <v>107.76059493997282</v>
      </c>
      <c r="S14" s="24">
        <v>19785.182788541511</v>
      </c>
      <c r="T14" s="24">
        <v>4198.198248050282</v>
      </c>
      <c r="U14" s="24">
        <v>94.956080884155483</v>
      </c>
      <c r="V14" s="24">
        <v>11844.863643024306</v>
      </c>
      <c r="W14" s="24">
        <v>1770.0886647724847</v>
      </c>
      <c r="X14" s="24">
        <v>40.036385252250177</v>
      </c>
      <c r="Y14" s="24">
        <v>3939.6668191119225</v>
      </c>
      <c r="Z14" s="24">
        <v>419.44015265762067</v>
      </c>
      <c r="AA14" s="24">
        <v>9.4870205522849158</v>
      </c>
      <c r="AB14" s="24">
        <v>1523.7428349029178</v>
      </c>
      <c r="AC14" s="24">
        <v>172.60975450922032</v>
      </c>
      <c r="AD14" s="24">
        <v>3.9041381188188802</v>
      </c>
    </row>
    <row r="15" spans="1:30" x14ac:dyDescent="0.25">
      <c r="A15" s="25">
        <v>9</v>
      </c>
      <c r="B15" s="26" t="s">
        <v>28</v>
      </c>
      <c r="C15" s="21">
        <v>5567300</v>
      </c>
      <c r="D15" s="21">
        <v>214664.65125243389</v>
      </c>
      <c r="E15" s="21">
        <v>44312.657133815388</v>
      </c>
      <c r="F15" s="21">
        <v>795.94520025533711</v>
      </c>
      <c r="G15" s="21">
        <v>213184.44101516446</v>
      </c>
      <c r="H15" s="21">
        <v>40524.901897756841</v>
      </c>
      <c r="I15" s="21">
        <v>727.9094336169569</v>
      </c>
      <c r="J15" s="21">
        <v>219812.75051074853</v>
      </c>
      <c r="K15" s="21">
        <v>37715.577802664171</v>
      </c>
      <c r="L15" s="21">
        <v>677.4482747950384</v>
      </c>
      <c r="M15" s="21">
        <v>223878.02990766981</v>
      </c>
      <c r="N15" s="21">
        <v>38753.661954513431</v>
      </c>
      <c r="O15" s="21">
        <v>696.09437167951126</v>
      </c>
      <c r="P15" s="21">
        <v>246693.07161324908</v>
      </c>
      <c r="Q15" s="21">
        <v>50520.880660552539</v>
      </c>
      <c r="R15" s="21">
        <v>907.45748676292885</v>
      </c>
      <c r="S15" s="21">
        <v>234912.04215052797</v>
      </c>
      <c r="T15" s="21">
        <v>49845.752467519153</v>
      </c>
      <c r="U15" s="21">
        <v>895.33081507228201</v>
      </c>
      <c r="V15" s="21">
        <v>222075.05181109262</v>
      </c>
      <c r="W15" s="21">
        <v>33186.750289951873</v>
      </c>
      <c r="X15" s="21">
        <v>596.10134697163573</v>
      </c>
      <c r="Y15" s="21">
        <v>220470.96356111331</v>
      </c>
      <c r="Z15" s="21">
        <v>23472.638387601422</v>
      </c>
      <c r="AA15" s="21">
        <v>421.61619434198661</v>
      </c>
      <c r="AB15" s="21">
        <v>241451.61068769003</v>
      </c>
      <c r="AC15" s="21">
        <v>27351.664790150346</v>
      </c>
      <c r="AD15" s="21">
        <v>491.29137625330674</v>
      </c>
    </row>
    <row r="16" spans="1:30" x14ac:dyDescent="0.25">
      <c r="A16" s="22">
        <v>10</v>
      </c>
      <c r="B16" s="23" t="s">
        <v>27</v>
      </c>
      <c r="C16" s="24">
        <v>22223600</v>
      </c>
      <c r="D16" s="24">
        <v>97975.167829611295</v>
      </c>
      <c r="E16" s="24">
        <v>20224.755190626012</v>
      </c>
      <c r="F16" s="24">
        <v>91.005756000944999</v>
      </c>
      <c r="G16" s="24">
        <v>99464.833616239106</v>
      </c>
      <c r="H16" s="24">
        <v>18907.583524297035</v>
      </c>
      <c r="I16" s="24">
        <v>85.078850970576482</v>
      </c>
      <c r="J16" s="24">
        <v>102248.97279517149</v>
      </c>
      <c r="K16" s="24">
        <v>17543.928092152284</v>
      </c>
      <c r="L16" s="24">
        <v>78.942781962203625</v>
      </c>
      <c r="M16" s="24">
        <v>106563.06280114379</v>
      </c>
      <c r="N16" s="24">
        <v>18446.244655343166</v>
      </c>
      <c r="O16" s="24">
        <v>83.002954765848756</v>
      </c>
      <c r="P16" s="24">
        <v>108859.84207589462</v>
      </c>
      <c r="Q16" s="24">
        <v>22293.674703864272</v>
      </c>
      <c r="R16" s="24">
        <v>100.31531661775891</v>
      </c>
      <c r="S16" s="24">
        <v>112141.07879800716</v>
      </c>
      <c r="T16" s="24">
        <v>23795.103920744074</v>
      </c>
      <c r="U16" s="24">
        <v>107.07132922093663</v>
      </c>
      <c r="V16" s="24">
        <v>111066.22044134626</v>
      </c>
      <c r="W16" s="24">
        <v>16597.663237611796</v>
      </c>
      <c r="X16" s="24">
        <v>74.684854108298367</v>
      </c>
      <c r="Y16" s="24">
        <v>113603.71288880247</v>
      </c>
      <c r="Z16" s="24">
        <v>12094.920932246003</v>
      </c>
      <c r="AA16" s="24">
        <v>54.423769921371886</v>
      </c>
      <c r="AB16" s="24">
        <v>116186.62371236976</v>
      </c>
      <c r="AC16" s="24">
        <v>13161.633404842269</v>
      </c>
      <c r="AD16" s="24">
        <v>59.22367845372608</v>
      </c>
    </row>
    <row r="17" spans="1:30" x14ac:dyDescent="0.25">
      <c r="A17" s="25">
        <v>11</v>
      </c>
      <c r="B17" s="26" t="s">
        <v>26</v>
      </c>
      <c r="C17" s="21">
        <v>7971600</v>
      </c>
      <c r="D17" s="21">
        <v>230982.55101215394</v>
      </c>
      <c r="E17" s="21">
        <v>47681.118093631863</v>
      </c>
      <c r="F17" s="21">
        <v>598.13736381193064</v>
      </c>
      <c r="G17" s="21">
        <v>238841.22428562012</v>
      </c>
      <c r="H17" s="21">
        <v>45402.08064539943</v>
      </c>
      <c r="I17" s="21">
        <v>569.54790312358159</v>
      </c>
      <c r="J17" s="21">
        <v>242631.63654119032</v>
      </c>
      <c r="K17" s="21">
        <v>41630.853278957205</v>
      </c>
      <c r="L17" s="21">
        <v>522.23961662598731</v>
      </c>
      <c r="M17" s="21">
        <v>251648.89697846462</v>
      </c>
      <c r="N17" s="21">
        <v>43560.845558412206</v>
      </c>
      <c r="O17" s="21">
        <v>546.45046864383824</v>
      </c>
      <c r="P17" s="21">
        <v>249919.91186743832</v>
      </c>
      <c r="Q17" s="21">
        <v>51181.713209786591</v>
      </c>
      <c r="R17" s="21">
        <v>642.05069508990152</v>
      </c>
      <c r="S17" s="21">
        <v>269926.30763898481</v>
      </c>
      <c r="T17" s="21">
        <v>57275.394619500657</v>
      </c>
      <c r="U17" s="21">
        <v>718.49308318907947</v>
      </c>
      <c r="V17" s="21">
        <v>229318.88513751345</v>
      </c>
      <c r="W17" s="21">
        <v>34269.263997752125</v>
      </c>
      <c r="X17" s="21">
        <v>429.89191627467665</v>
      </c>
      <c r="Y17" s="21">
        <v>210170.97074134901</v>
      </c>
      <c r="Z17" s="21">
        <v>22376.040436795978</v>
      </c>
      <c r="AA17" s="21">
        <v>280.69697973801971</v>
      </c>
      <c r="AB17" s="21">
        <v>202018.31298754626</v>
      </c>
      <c r="AC17" s="21">
        <v>22884.656526289022</v>
      </c>
      <c r="AD17" s="21">
        <v>287.07733110403206</v>
      </c>
    </row>
    <row r="18" spans="1:30" x14ac:dyDescent="0.25">
      <c r="A18" s="22">
        <v>12</v>
      </c>
      <c r="B18" s="23" t="s">
        <v>25</v>
      </c>
      <c r="C18" s="24">
        <v>19179100</v>
      </c>
      <c r="D18" s="24">
        <v>488392.31939810159</v>
      </c>
      <c r="E18" s="24">
        <v>100817.53688839606</v>
      </c>
      <c r="F18" s="24">
        <v>525.66354463137509</v>
      </c>
      <c r="G18" s="24">
        <v>479487.65489312145</v>
      </c>
      <c r="H18" s="24">
        <v>91147.318646706655</v>
      </c>
      <c r="I18" s="24">
        <v>475.24293969324242</v>
      </c>
      <c r="J18" s="24">
        <v>465363.74548898317</v>
      </c>
      <c r="K18" s="24">
        <v>79847.336010977713</v>
      </c>
      <c r="L18" s="24">
        <v>416.32472853771924</v>
      </c>
      <c r="M18" s="24">
        <v>452561.46891551424</v>
      </c>
      <c r="N18" s="24">
        <v>78339.148272936582</v>
      </c>
      <c r="O18" s="24">
        <v>408.46102409881894</v>
      </c>
      <c r="P18" s="24">
        <v>445591.52578373312</v>
      </c>
      <c r="Q18" s="24">
        <v>91253.784106130013</v>
      </c>
      <c r="R18" s="24">
        <v>475.79805155679884</v>
      </c>
      <c r="S18" s="24">
        <v>427210.59070877271</v>
      </c>
      <c r="T18" s="24">
        <v>90649.390133549867</v>
      </c>
      <c r="U18" s="24">
        <v>472.64673594459526</v>
      </c>
      <c r="V18" s="24">
        <v>416293.27810485469</v>
      </c>
      <c r="W18" s="24">
        <v>62210.594820004102</v>
      </c>
      <c r="X18" s="24">
        <v>324.36660124825517</v>
      </c>
      <c r="Y18" s="24">
        <v>396336.5020076611</v>
      </c>
      <c r="Z18" s="24">
        <v>42196.320282575158</v>
      </c>
      <c r="AA18" s="24">
        <v>220.01199369404799</v>
      </c>
      <c r="AB18" s="24">
        <v>384571.09030781273</v>
      </c>
      <c r="AC18" s="24">
        <v>43564.255049379164</v>
      </c>
      <c r="AD18" s="24">
        <v>227.14441787872823</v>
      </c>
    </row>
    <row r="19" spans="1:30" x14ac:dyDescent="0.25">
      <c r="A19" s="25">
        <v>13</v>
      </c>
      <c r="B19" s="26" t="s">
        <v>24</v>
      </c>
      <c r="C19" s="21">
        <v>3885200</v>
      </c>
      <c r="D19" s="21">
        <v>254183.77542419668</v>
      </c>
      <c r="E19" s="21">
        <v>52470.485585937611</v>
      </c>
      <c r="F19" s="21">
        <v>1350.5221246251831</v>
      </c>
      <c r="G19" s="21">
        <v>253851.71207460648</v>
      </c>
      <c r="H19" s="21">
        <v>48255.471550427428</v>
      </c>
      <c r="I19" s="21">
        <v>1242.0331398751011</v>
      </c>
      <c r="J19" s="21">
        <v>253416.76339105275</v>
      </c>
      <c r="K19" s="21">
        <v>43481.370548189494</v>
      </c>
      <c r="L19" s="21">
        <v>1119.1539830173349</v>
      </c>
      <c r="M19" s="21">
        <v>253356.96607097087</v>
      </c>
      <c r="N19" s="21">
        <v>43856.515179201881</v>
      </c>
      <c r="O19" s="21">
        <v>1128.8097183980717</v>
      </c>
      <c r="P19" s="21">
        <v>253209.03954154826</v>
      </c>
      <c r="Q19" s="21">
        <v>51855.30175288739</v>
      </c>
      <c r="R19" s="21">
        <v>1334.6880920644342</v>
      </c>
      <c r="S19" s="21">
        <v>253080.25381988188</v>
      </c>
      <c r="T19" s="21">
        <v>53700.847222805511</v>
      </c>
      <c r="U19" s="21">
        <v>1382.1900345620691</v>
      </c>
      <c r="V19" s="21">
        <v>258251.40216578715</v>
      </c>
      <c r="W19" s="21">
        <v>38592.920392500469</v>
      </c>
      <c r="X19" s="21">
        <v>993.3316275224048</v>
      </c>
      <c r="Y19" s="21">
        <v>259214.75996681931</v>
      </c>
      <c r="Z19" s="21">
        <v>27597.531335429005</v>
      </c>
      <c r="AA19" s="21">
        <v>710.32459938816544</v>
      </c>
      <c r="AB19" s="21">
        <v>259871.27254728958</v>
      </c>
      <c r="AC19" s="21">
        <v>29438.246094357692</v>
      </c>
      <c r="AD19" s="21">
        <v>757.70220566142518</v>
      </c>
    </row>
    <row r="20" spans="1:30" x14ac:dyDescent="0.25">
      <c r="A20" s="22">
        <v>14</v>
      </c>
      <c r="B20" s="23" t="s">
        <v>23</v>
      </c>
      <c r="C20" s="24">
        <v>30825200</v>
      </c>
      <c r="D20" s="24">
        <v>581678.52374445926</v>
      </c>
      <c r="E20" s="24">
        <v>120074.36172843043</v>
      </c>
      <c r="F20" s="24">
        <v>389.53311488142958</v>
      </c>
      <c r="G20" s="24">
        <v>592375.61652689963</v>
      </c>
      <c r="H20" s="24">
        <v>112606.54685708614</v>
      </c>
      <c r="I20" s="24">
        <v>365.30678424498831</v>
      </c>
      <c r="J20" s="24">
        <v>587150.40134454763</v>
      </c>
      <c r="K20" s="24">
        <v>100743.54919048671</v>
      </c>
      <c r="L20" s="24">
        <v>326.82204556819329</v>
      </c>
      <c r="M20" s="24">
        <v>580283.70737047901</v>
      </c>
      <c r="N20" s="24">
        <v>100448.08167385485</v>
      </c>
      <c r="O20" s="24">
        <v>325.86351969769811</v>
      </c>
      <c r="P20" s="24">
        <v>577957.73897605157</v>
      </c>
      <c r="Q20" s="24">
        <v>118361.38634419475</v>
      </c>
      <c r="R20" s="24">
        <v>383.97605317790232</v>
      </c>
      <c r="S20" s="24">
        <v>575193.31509878335</v>
      </c>
      <c r="T20" s="24">
        <v>122049.69716713717</v>
      </c>
      <c r="U20" s="24">
        <v>395.94129857109505</v>
      </c>
      <c r="V20" s="24">
        <v>595627.3084501829</v>
      </c>
      <c r="W20" s="24">
        <v>89010.154856237685</v>
      </c>
      <c r="X20" s="24">
        <v>288.75775293019245</v>
      </c>
      <c r="Y20" s="24">
        <v>599237.26742351684</v>
      </c>
      <c r="Z20" s="24">
        <v>63798.331804848727</v>
      </c>
      <c r="AA20" s="24">
        <v>206.96810338569978</v>
      </c>
      <c r="AB20" s="24">
        <v>614642.94990227348</v>
      </c>
      <c r="AC20" s="24">
        <v>69626.82039467241</v>
      </c>
      <c r="AD20" s="24">
        <v>225.87629729790044</v>
      </c>
    </row>
    <row r="21" spans="1:30" x14ac:dyDescent="0.25">
      <c r="A21" s="25">
        <v>15</v>
      </c>
      <c r="B21" s="26" t="s">
        <v>22</v>
      </c>
      <c r="C21" s="21">
        <v>30771300</v>
      </c>
      <c r="D21" s="21">
        <v>959071.3315623228</v>
      </c>
      <c r="E21" s="21">
        <v>197978.56253667254</v>
      </c>
      <c r="F21" s="21">
        <v>643.3870604643696</v>
      </c>
      <c r="G21" s="21">
        <v>951728.05191418366</v>
      </c>
      <c r="H21" s="21">
        <v>180916.98321652852</v>
      </c>
      <c r="I21" s="21">
        <v>587.9406564445718</v>
      </c>
      <c r="J21" s="21">
        <v>951926.17447067134</v>
      </c>
      <c r="K21" s="21">
        <v>163331.95236499936</v>
      </c>
      <c r="L21" s="21">
        <v>530.79314934695435</v>
      </c>
      <c r="M21" s="21">
        <v>829818.93245499372</v>
      </c>
      <c r="N21" s="21">
        <v>143643.04708719577</v>
      </c>
      <c r="O21" s="21">
        <v>466.80851016107795</v>
      </c>
      <c r="P21" s="21">
        <v>840008.85327657277</v>
      </c>
      <c r="Q21" s="21">
        <v>172027.4783262868</v>
      </c>
      <c r="R21" s="21">
        <v>559.05170833304669</v>
      </c>
      <c r="S21" s="21">
        <v>779721.17170525831</v>
      </c>
      <c r="T21" s="21">
        <v>165448.25953877543</v>
      </c>
      <c r="U21" s="21">
        <v>537.67068514744403</v>
      </c>
      <c r="V21" s="21">
        <v>865068.80961812299</v>
      </c>
      <c r="W21" s="21">
        <v>129275.3163144306</v>
      </c>
      <c r="X21" s="21">
        <v>420.11652518558077</v>
      </c>
      <c r="Y21" s="21">
        <v>732985.80614823848</v>
      </c>
      <c r="Z21" s="21">
        <v>78037.989642989676</v>
      </c>
      <c r="AA21" s="21">
        <v>253.60641130855595</v>
      </c>
      <c r="AB21" s="21">
        <v>693544.56362537376</v>
      </c>
      <c r="AC21" s="21">
        <v>78564.8038018222</v>
      </c>
      <c r="AD21" s="21">
        <v>255.31844219068483</v>
      </c>
    </row>
    <row r="22" spans="1:30" x14ac:dyDescent="0.25">
      <c r="A22" s="22">
        <v>16</v>
      </c>
      <c r="B22" s="23" t="s">
        <v>21</v>
      </c>
      <c r="C22" s="24">
        <v>2232700</v>
      </c>
      <c r="D22" s="24">
        <v>12212.106790488131</v>
      </c>
      <c r="E22" s="24">
        <v>2520.9129585665937</v>
      </c>
      <c r="F22" s="24">
        <v>112.90871852763891</v>
      </c>
      <c r="G22" s="24">
        <v>11660.829670637584</v>
      </c>
      <c r="H22" s="24">
        <v>2216.6438422934725</v>
      </c>
      <c r="I22" s="24">
        <v>99.280863631185241</v>
      </c>
      <c r="J22" s="24">
        <v>11350.55436479265</v>
      </c>
      <c r="K22" s="24">
        <v>1947.5335950894869</v>
      </c>
      <c r="L22" s="24">
        <v>87.227733017847768</v>
      </c>
      <c r="M22" s="24">
        <v>11570.375382974864</v>
      </c>
      <c r="N22" s="24">
        <v>2002.8513582308874</v>
      </c>
      <c r="O22" s="24">
        <v>89.705350393285599</v>
      </c>
      <c r="P22" s="24">
        <v>11521.591366320637</v>
      </c>
      <c r="Q22" s="24">
        <v>2359.5350231403731</v>
      </c>
      <c r="R22" s="24">
        <v>105.68079111122736</v>
      </c>
      <c r="S22" s="24">
        <v>13066.695111401081</v>
      </c>
      <c r="T22" s="24">
        <v>2772.6090332741887</v>
      </c>
      <c r="U22" s="24">
        <v>124.18188889121642</v>
      </c>
      <c r="V22" s="24">
        <v>23742.02766318027</v>
      </c>
      <c r="W22" s="24">
        <v>3547.9930636482986</v>
      </c>
      <c r="X22" s="24">
        <v>158.91042520931154</v>
      </c>
      <c r="Y22" s="24">
        <v>19397.657210667323</v>
      </c>
      <c r="Z22" s="24">
        <v>2065.1889297269422</v>
      </c>
      <c r="AA22" s="24">
        <v>92.497376706541061</v>
      </c>
      <c r="AB22" s="24">
        <v>14836.221835534581</v>
      </c>
      <c r="AC22" s="24">
        <v>1680.6488274900528</v>
      </c>
      <c r="AD22" s="24">
        <v>75.274279011513087</v>
      </c>
    </row>
    <row r="23" spans="1:30" x14ac:dyDescent="0.25">
      <c r="A23" s="25">
        <v>17</v>
      </c>
      <c r="B23" s="26" t="s">
        <v>20</v>
      </c>
      <c r="C23" s="21">
        <v>2242900</v>
      </c>
      <c r="D23" s="21">
        <v>21548.678213093222</v>
      </c>
      <c r="E23" s="21">
        <v>4448.2367440218741</v>
      </c>
      <c r="F23" s="21">
        <v>198.32523714931003</v>
      </c>
      <c r="G23" s="21">
        <v>21372.032595429839</v>
      </c>
      <c r="H23" s="21">
        <v>4062.6769953809503</v>
      </c>
      <c r="I23" s="21">
        <v>181.13500358379554</v>
      </c>
      <c r="J23" s="21">
        <v>22154.692547649818</v>
      </c>
      <c r="K23" s="21">
        <v>3801.3128380108787</v>
      </c>
      <c r="L23" s="21">
        <v>169.48204726072845</v>
      </c>
      <c r="M23" s="21">
        <v>24175.590667985824</v>
      </c>
      <c r="N23" s="21">
        <v>4184.8352367769121</v>
      </c>
      <c r="O23" s="21">
        <v>186.58144530638512</v>
      </c>
      <c r="P23" s="21">
        <v>22825.433059301504</v>
      </c>
      <c r="Q23" s="21">
        <v>4674.4765553134794</v>
      </c>
      <c r="R23" s="21">
        <v>208.41216974958667</v>
      </c>
      <c r="S23" s="21">
        <v>24141.134779927241</v>
      </c>
      <c r="T23" s="21">
        <v>5122.4833665793667</v>
      </c>
      <c r="U23" s="21">
        <v>228.38661405231471</v>
      </c>
      <c r="V23" s="21">
        <v>23725.35467678474</v>
      </c>
      <c r="W23" s="21">
        <v>3545.5014634816716</v>
      </c>
      <c r="X23" s="21">
        <v>158.07666251200106</v>
      </c>
      <c r="Y23" s="21">
        <v>24064.496126515911</v>
      </c>
      <c r="Z23" s="21">
        <v>2562.048110253611</v>
      </c>
      <c r="AA23" s="21">
        <v>114.22926168146645</v>
      </c>
      <c r="AB23" s="21">
        <v>23958.077076989939</v>
      </c>
      <c r="AC23" s="21">
        <v>2713.9735840239014</v>
      </c>
      <c r="AD23" s="21">
        <v>121.0028794874449</v>
      </c>
    </row>
    <row r="24" spans="1:30" x14ac:dyDescent="0.25">
      <c r="A24" s="22">
        <v>18</v>
      </c>
      <c r="B24" s="23" t="s">
        <v>19</v>
      </c>
      <c r="C24" s="24">
        <v>2108100</v>
      </c>
      <c r="D24" s="24">
        <v>12266.993642201676</v>
      </c>
      <c r="E24" s="24">
        <v>2532.2431064365232</v>
      </c>
      <c r="F24" s="24">
        <v>120.1196862784746</v>
      </c>
      <c r="G24" s="24">
        <v>12407.036510579215</v>
      </c>
      <c r="H24" s="24">
        <v>2358.4926509591983</v>
      </c>
      <c r="I24" s="24">
        <v>111.87764579285604</v>
      </c>
      <c r="J24" s="24">
        <v>12640.998492807244</v>
      </c>
      <c r="K24" s="24">
        <v>2168.9486212744473</v>
      </c>
      <c r="L24" s="24">
        <v>102.88642005950605</v>
      </c>
      <c r="M24" s="24">
        <v>13667.237086405183</v>
      </c>
      <c r="N24" s="24">
        <v>2365.8216311675255</v>
      </c>
      <c r="O24" s="24">
        <v>112.22530388347448</v>
      </c>
      <c r="P24" s="24">
        <v>12777.720476943796</v>
      </c>
      <c r="Q24" s="24">
        <v>2616.780792050854</v>
      </c>
      <c r="R24" s="24">
        <v>124.1298226863457</v>
      </c>
      <c r="S24" s="24">
        <v>14735.690033736108</v>
      </c>
      <c r="T24" s="24">
        <v>3126.7514050600921</v>
      </c>
      <c r="U24" s="24">
        <v>148.32082942270728</v>
      </c>
      <c r="V24" s="24">
        <v>13156.257196509356</v>
      </c>
      <c r="W24" s="24">
        <v>1966.0624584806669</v>
      </c>
      <c r="X24" s="24">
        <v>93.2622958341951</v>
      </c>
      <c r="Y24" s="24">
        <v>12992.182873082038</v>
      </c>
      <c r="Z24" s="24">
        <v>1383.2243734940168</v>
      </c>
      <c r="AA24" s="24">
        <v>65.614741876287496</v>
      </c>
      <c r="AB24" s="24">
        <v>13235.536882983482</v>
      </c>
      <c r="AC24" s="24">
        <v>1499.3230615027421</v>
      </c>
      <c r="AD24" s="24">
        <v>71.122008514906412</v>
      </c>
    </row>
    <row r="25" spans="1:30" x14ac:dyDescent="0.25">
      <c r="A25" s="25">
        <v>19</v>
      </c>
      <c r="B25" s="26" t="s">
        <v>18</v>
      </c>
      <c r="C25" s="21">
        <v>1657900</v>
      </c>
      <c r="D25" s="21">
        <v>16026.378557127635</v>
      </c>
      <c r="E25" s="21">
        <v>3308.2830077300669</v>
      </c>
      <c r="F25" s="21">
        <v>199.54659555643084</v>
      </c>
      <c r="G25" s="21">
        <v>16075.072757299757</v>
      </c>
      <c r="H25" s="21">
        <v>3055.7612149684846</v>
      </c>
      <c r="I25" s="21">
        <v>184.31517069596987</v>
      </c>
      <c r="J25" s="21">
        <v>14535.509214744761</v>
      </c>
      <c r="K25" s="21">
        <v>2494.0096851353537</v>
      </c>
      <c r="L25" s="21">
        <v>150.43185265307639</v>
      </c>
      <c r="M25" s="21">
        <v>15250.291826581237</v>
      </c>
      <c r="N25" s="21">
        <v>2639.8510581799665</v>
      </c>
      <c r="O25" s="21">
        <v>159.22860595813779</v>
      </c>
      <c r="P25" s="21">
        <v>14925.146281874881</v>
      </c>
      <c r="Q25" s="21">
        <v>3056.5574023498184</v>
      </c>
      <c r="R25" s="21">
        <v>184.3631945442921</v>
      </c>
      <c r="S25" s="21">
        <v>18975.698781605934</v>
      </c>
      <c r="T25" s="21">
        <v>4026.4346421204032</v>
      </c>
      <c r="U25" s="21">
        <v>242.86354075157749</v>
      </c>
      <c r="V25" s="21">
        <v>18327.135073144331</v>
      </c>
      <c r="W25" s="21">
        <v>2738.7950615904319</v>
      </c>
      <c r="X25" s="21">
        <v>165.19663801136571</v>
      </c>
      <c r="Y25" s="21">
        <v>18440.475604370407</v>
      </c>
      <c r="Z25" s="21">
        <v>1963.2817336365008</v>
      </c>
      <c r="AA25" s="21">
        <v>118.41979212476632</v>
      </c>
      <c r="AB25" s="21">
        <v>11623.563878045628</v>
      </c>
      <c r="AC25" s="21">
        <v>1316.7185837100435</v>
      </c>
      <c r="AD25" s="21">
        <v>79.420868792450904</v>
      </c>
    </row>
    <row r="26" spans="1:30" x14ac:dyDescent="0.25">
      <c r="A26" s="22">
        <v>20</v>
      </c>
      <c r="B26" s="23" t="s">
        <v>17</v>
      </c>
      <c r="C26" s="24">
        <v>15570700</v>
      </c>
      <c r="D26" s="24">
        <v>529140.52667334361</v>
      </c>
      <c r="E26" s="24">
        <v>109229.0817201629</v>
      </c>
      <c r="F26" s="24">
        <v>701.50398967395745</v>
      </c>
      <c r="G26" s="24">
        <v>507675.55776238017</v>
      </c>
      <c r="H26" s="24">
        <v>96505.64589160608</v>
      </c>
      <c r="I26" s="24">
        <v>619.79002801162494</v>
      </c>
      <c r="J26" s="24">
        <v>508638.091390391</v>
      </c>
      <c r="K26" s="24">
        <v>87272.369162656236</v>
      </c>
      <c r="L26" s="24">
        <v>560.49098089781592</v>
      </c>
      <c r="M26" s="24">
        <v>547637.90758066217</v>
      </c>
      <c r="N26" s="24">
        <v>94797.039051177446</v>
      </c>
      <c r="O26" s="24">
        <v>608.81681010601608</v>
      </c>
      <c r="P26" s="24">
        <v>569371.54232490284</v>
      </c>
      <c r="Q26" s="24">
        <v>116602.99802179882</v>
      </c>
      <c r="R26" s="24">
        <v>748.86163128053863</v>
      </c>
      <c r="S26" s="24">
        <v>593165.09358348697</v>
      </c>
      <c r="T26" s="24">
        <v>125863.11096043942</v>
      </c>
      <c r="U26" s="24">
        <v>808.33302908950407</v>
      </c>
      <c r="V26" s="24">
        <v>576473.34016434662</v>
      </c>
      <c r="W26" s="24">
        <v>86147.798380894266</v>
      </c>
      <c r="X26" s="24">
        <v>553.26862877644726</v>
      </c>
      <c r="Y26" s="24">
        <v>572060.77038937365</v>
      </c>
      <c r="Z26" s="24">
        <v>60904.961733703996</v>
      </c>
      <c r="AA26" s="24">
        <v>391.15108334053059</v>
      </c>
      <c r="AB26" s="24">
        <v>573711.75368815777</v>
      </c>
      <c r="AC26" s="24">
        <v>64990.130023795369</v>
      </c>
      <c r="AD26" s="24">
        <v>417.38733662452796</v>
      </c>
    </row>
    <row r="27" spans="1:30" x14ac:dyDescent="0.25">
      <c r="A27" s="25">
        <v>21</v>
      </c>
      <c r="B27" s="26" t="s">
        <v>16</v>
      </c>
      <c r="C27" s="21">
        <v>5036200</v>
      </c>
      <c r="D27" s="21">
        <v>89211.280985432517</v>
      </c>
      <c r="E27" s="21">
        <v>18415.649170515742</v>
      </c>
      <c r="F27" s="21">
        <v>365.66556472172954</v>
      </c>
      <c r="G27" s="21">
        <v>88269.818520839224</v>
      </c>
      <c r="H27" s="21">
        <v>16779.487841870025</v>
      </c>
      <c r="I27" s="21">
        <v>333.1775513655142</v>
      </c>
      <c r="J27" s="21">
        <v>85816.190694575547</v>
      </c>
      <c r="K27" s="21">
        <v>14724.383409738841</v>
      </c>
      <c r="L27" s="21">
        <v>292.37090285808432</v>
      </c>
      <c r="M27" s="21">
        <v>83380.46821580446</v>
      </c>
      <c r="N27" s="21">
        <v>14433.298703660053</v>
      </c>
      <c r="O27" s="21">
        <v>286.59105483618708</v>
      </c>
      <c r="P27" s="21">
        <v>83374.836669293029</v>
      </c>
      <c r="Q27" s="21">
        <v>17074.53778866561</v>
      </c>
      <c r="R27" s="21">
        <v>339.03613416197948</v>
      </c>
      <c r="S27" s="21">
        <v>82041.931361030598</v>
      </c>
      <c r="T27" s="21">
        <v>17408.395777167854</v>
      </c>
      <c r="U27" s="21">
        <v>345.66529878018849</v>
      </c>
      <c r="V27" s="21">
        <v>79021.561946599599</v>
      </c>
      <c r="W27" s="21">
        <v>11808.930460475849</v>
      </c>
      <c r="X27" s="21">
        <v>234.48096700837635</v>
      </c>
      <c r="Y27" s="21">
        <v>77172.299602438477</v>
      </c>
      <c r="Z27" s="21">
        <v>8216.2179220736925</v>
      </c>
      <c r="AA27" s="21">
        <v>163.143201661445</v>
      </c>
      <c r="AB27" s="21">
        <v>74806.054019030358</v>
      </c>
      <c r="AC27" s="21">
        <v>8474.0379572324509</v>
      </c>
      <c r="AD27" s="21">
        <v>168.26253836687286</v>
      </c>
    </row>
    <row r="28" spans="1:30" x14ac:dyDescent="0.25">
      <c r="A28" s="22">
        <v>22</v>
      </c>
      <c r="B28" s="23" t="s">
        <v>15</v>
      </c>
      <c r="C28" s="24">
        <v>34223900</v>
      </c>
      <c r="D28" s="24">
        <v>778188.76008285803</v>
      </c>
      <c r="E28" s="24">
        <v>160639.45092846127</v>
      </c>
      <c r="F28" s="24">
        <v>469.37798126005879</v>
      </c>
      <c r="G28" s="24">
        <v>782923.26281146437</v>
      </c>
      <c r="H28" s="24">
        <v>148828.34914133998</v>
      </c>
      <c r="I28" s="24">
        <v>434.86671344101632</v>
      </c>
      <c r="J28" s="24">
        <v>781511.97696222807</v>
      </c>
      <c r="K28" s="24">
        <v>134092.20212360477</v>
      </c>
      <c r="L28" s="24">
        <v>391.80865454727478</v>
      </c>
      <c r="M28" s="24">
        <v>800903.86248719436</v>
      </c>
      <c r="N28" s="24">
        <v>138637.80004537868</v>
      </c>
      <c r="O28" s="24">
        <v>405.0905947170798</v>
      </c>
      <c r="P28" s="24">
        <v>808505.53234411357</v>
      </c>
      <c r="Q28" s="24">
        <v>165575.83577778816</v>
      </c>
      <c r="R28" s="24">
        <v>483.80177530260477</v>
      </c>
      <c r="S28" s="24">
        <v>816300.33901780867</v>
      </c>
      <c r="T28" s="24">
        <v>173209.95665160799</v>
      </c>
      <c r="U28" s="24">
        <v>506.10817776936</v>
      </c>
      <c r="V28" s="24">
        <v>794614.52545497403</v>
      </c>
      <c r="W28" s="24">
        <v>118746.67423459594</v>
      </c>
      <c r="X28" s="24">
        <v>346.97002455768023</v>
      </c>
      <c r="Y28" s="24">
        <v>782650.22967642476</v>
      </c>
      <c r="Z28" s="24">
        <v>83325.556927933576</v>
      </c>
      <c r="AA28" s="24">
        <v>243.47183380016182</v>
      </c>
      <c r="AB28" s="24">
        <v>756509.67872044188</v>
      </c>
      <c r="AC28" s="24">
        <v>85697.49890643738</v>
      </c>
      <c r="AD28" s="24">
        <v>250.40249330566468</v>
      </c>
    </row>
    <row r="29" spans="1:30" x14ac:dyDescent="0.25">
      <c r="A29" s="25">
        <v>23</v>
      </c>
      <c r="B29" s="26" t="s">
        <v>14</v>
      </c>
      <c r="C29" s="21">
        <v>709600</v>
      </c>
      <c r="D29" s="21">
        <v>2348.9474023879934</v>
      </c>
      <c r="E29" s="21">
        <v>484.88700985512293</v>
      </c>
      <c r="F29" s="21">
        <v>68.332442200552848</v>
      </c>
      <c r="G29" s="21">
        <v>2236.3628925499183</v>
      </c>
      <c r="H29" s="21">
        <v>425.11726651722438</v>
      </c>
      <c r="I29" s="21">
        <v>59.909423128131962</v>
      </c>
      <c r="J29" s="21">
        <v>2102.4101504373484</v>
      </c>
      <c r="K29" s="21">
        <v>360.73254812419697</v>
      </c>
      <c r="L29" s="21">
        <v>50.83604116744602</v>
      </c>
      <c r="M29" s="21">
        <v>2006.4203079695849</v>
      </c>
      <c r="N29" s="21">
        <v>347.31471590040189</v>
      </c>
      <c r="O29" s="21">
        <v>48.945140346730817</v>
      </c>
      <c r="P29" s="21">
        <v>1918.118192965748</v>
      </c>
      <c r="Q29" s="21">
        <v>392.81614066397151</v>
      </c>
      <c r="R29" s="21">
        <v>55.357404264933983</v>
      </c>
      <c r="S29" s="21">
        <v>1803.8511240099265</v>
      </c>
      <c r="T29" s="21">
        <v>382.75737502651862</v>
      </c>
      <c r="U29" s="21">
        <v>53.939878104075341</v>
      </c>
      <c r="V29" s="21">
        <v>1851.3665847037778</v>
      </c>
      <c r="W29" s="21">
        <v>276.66700982688388</v>
      </c>
      <c r="X29" s="21">
        <v>38.98915020108285</v>
      </c>
      <c r="Y29" s="21">
        <v>1807.6890491848644</v>
      </c>
      <c r="Z29" s="21">
        <v>192.45723193377191</v>
      </c>
      <c r="AA29" s="21">
        <v>27.121932346923888</v>
      </c>
      <c r="AB29" s="21">
        <v>1771.7747366960543</v>
      </c>
      <c r="AC29" s="21">
        <v>200.70683539340774</v>
      </c>
      <c r="AD29" s="21">
        <v>28.284503296703459</v>
      </c>
    </row>
    <row r="30" spans="1:30" x14ac:dyDescent="0.25">
      <c r="A30" s="22">
        <v>24</v>
      </c>
      <c r="B30" s="23" t="s">
        <v>13</v>
      </c>
      <c r="C30" s="24">
        <v>13006000</v>
      </c>
      <c r="D30" s="24">
        <v>328769.10325113026</v>
      </c>
      <c r="E30" s="24">
        <v>67866.937865924512</v>
      </c>
      <c r="F30" s="24">
        <v>521.81253164635177</v>
      </c>
      <c r="G30" s="24">
        <v>316848.09367274545</v>
      </c>
      <c r="H30" s="24">
        <v>60230.652159394289</v>
      </c>
      <c r="I30" s="24">
        <v>463.09897093183372</v>
      </c>
      <c r="J30" s="24">
        <v>300730.84094043891</v>
      </c>
      <c r="K30" s="24">
        <v>51599.542805389385</v>
      </c>
      <c r="L30" s="24">
        <v>396.73645091026742</v>
      </c>
      <c r="M30" s="24">
        <v>289103.22589696979</v>
      </c>
      <c r="N30" s="24">
        <v>50044.252627160844</v>
      </c>
      <c r="O30" s="24">
        <v>384.77819950146738</v>
      </c>
      <c r="P30" s="24">
        <v>281179.49545062159</v>
      </c>
      <c r="Q30" s="24">
        <v>57583.440187269131</v>
      </c>
      <c r="R30" s="24">
        <v>442.74519596547077</v>
      </c>
      <c r="S30" s="24">
        <v>276897.80899578537</v>
      </c>
      <c r="T30" s="24">
        <v>58754.67055519484</v>
      </c>
      <c r="U30" s="24">
        <v>451.75050403809655</v>
      </c>
      <c r="V30" s="24">
        <v>260264.50948064367</v>
      </c>
      <c r="W30" s="24">
        <v>38893.757831105904</v>
      </c>
      <c r="X30" s="24">
        <v>299.04473190147547</v>
      </c>
      <c r="Y30" s="24">
        <v>256012.718204198</v>
      </c>
      <c r="Z30" s="24">
        <v>27256.623094352744</v>
      </c>
      <c r="AA30" s="24">
        <v>209.56960706099295</v>
      </c>
      <c r="AB30" s="24">
        <v>248307.0099085886</v>
      </c>
      <c r="AC30" s="24">
        <v>28128.245161507693</v>
      </c>
      <c r="AD30" s="24">
        <v>216.27129910431873</v>
      </c>
    </row>
    <row r="31" spans="1:30" x14ac:dyDescent="0.25">
      <c r="A31" s="25">
        <v>25</v>
      </c>
      <c r="B31" s="26" t="s">
        <v>12</v>
      </c>
      <c r="C31" s="21">
        <v>11207700</v>
      </c>
      <c r="D31" s="21">
        <v>184772.95295451791</v>
      </c>
      <c r="E31" s="21">
        <v>38142.192783514089</v>
      </c>
      <c r="F31" s="21">
        <v>340.32132180120891</v>
      </c>
      <c r="G31" s="21">
        <v>183198.44227593462</v>
      </c>
      <c r="H31" s="21">
        <v>34824.768945150274</v>
      </c>
      <c r="I31" s="21">
        <v>310.72181576193395</v>
      </c>
      <c r="J31" s="21">
        <v>179101.03240822422</v>
      </c>
      <c r="K31" s="21">
        <v>30730.241565306977</v>
      </c>
      <c r="L31" s="21">
        <v>274.18865213475533</v>
      </c>
      <c r="M31" s="21">
        <v>175738.52973790339</v>
      </c>
      <c r="N31" s="21">
        <v>30420.633845378467</v>
      </c>
      <c r="O31" s="21">
        <v>271.42619668066123</v>
      </c>
      <c r="P31" s="21">
        <v>172303.18213157984</v>
      </c>
      <c r="Q31" s="21">
        <v>35286.392297024213</v>
      </c>
      <c r="R31" s="21">
        <v>314.84062115353026</v>
      </c>
      <c r="S31" s="21">
        <v>166060.35341370571</v>
      </c>
      <c r="T31" s="21">
        <v>35236.181147428331</v>
      </c>
      <c r="U31" s="21">
        <v>314.39261532186208</v>
      </c>
      <c r="V31" s="21">
        <v>157369.34858642082</v>
      </c>
      <c r="W31" s="21">
        <v>23517.17238040996</v>
      </c>
      <c r="X31" s="21">
        <v>209.83049493125228</v>
      </c>
      <c r="Y31" s="21">
        <v>155234.63843808725</v>
      </c>
      <c r="Z31" s="21">
        <v>16527.194667415886</v>
      </c>
      <c r="AA31" s="21">
        <v>147.46285738747366</v>
      </c>
      <c r="AB31" s="21">
        <v>152868.65615233016</v>
      </c>
      <c r="AC31" s="21">
        <v>17316.978039991434</v>
      </c>
      <c r="AD31" s="21">
        <v>154.50964997271015</v>
      </c>
    </row>
    <row r="32" spans="1:30" x14ac:dyDescent="0.25">
      <c r="A32" s="22">
        <v>26</v>
      </c>
      <c r="B32" s="23" t="s">
        <v>11</v>
      </c>
      <c r="C32" s="24">
        <v>1048600</v>
      </c>
      <c r="D32" s="24">
        <v>62102.975105018697</v>
      </c>
      <c r="E32" s="24">
        <v>12819.753167383045</v>
      </c>
      <c r="F32" s="24">
        <v>1222.5589516863481</v>
      </c>
      <c r="G32" s="24">
        <v>66546.84215609348</v>
      </c>
      <c r="H32" s="24">
        <v>12650.098839949422</v>
      </c>
      <c r="I32" s="24">
        <v>1206.3798245231187</v>
      </c>
      <c r="J32" s="24">
        <v>71648.995787073523</v>
      </c>
      <c r="K32" s="24">
        <v>12293.569271169239</v>
      </c>
      <c r="L32" s="24">
        <v>1172.3792934550104</v>
      </c>
      <c r="M32" s="24">
        <v>77100.544473718081</v>
      </c>
      <c r="N32" s="24">
        <v>13346.233385543275</v>
      </c>
      <c r="O32" s="24">
        <v>1272.7668687338617</v>
      </c>
      <c r="P32" s="24">
        <v>83033.973235547062</v>
      </c>
      <c r="Q32" s="24">
        <v>17004.731528014629</v>
      </c>
      <c r="R32" s="24">
        <v>1621.6604547029019</v>
      </c>
      <c r="S32" s="24">
        <v>89570.038244274445</v>
      </c>
      <c r="T32" s="24">
        <v>19005.777285650714</v>
      </c>
      <c r="U32" s="24">
        <v>1812.490681446759</v>
      </c>
      <c r="V32" s="24">
        <v>91109.894402850696</v>
      </c>
      <c r="W32" s="24">
        <v>13615.402945231956</v>
      </c>
      <c r="X32" s="24">
        <v>1298.4362907907644</v>
      </c>
      <c r="Y32" s="24">
        <v>98805.53840607981</v>
      </c>
      <c r="Z32" s="24">
        <v>10519.420046237967</v>
      </c>
      <c r="AA32" s="24">
        <v>1003.1871110278436</v>
      </c>
      <c r="AB32" s="24">
        <v>104941.14455858363</v>
      </c>
      <c r="AC32" s="24">
        <v>11887.744299928281</v>
      </c>
      <c r="AD32" s="24">
        <v>1133.677694061442</v>
      </c>
    </row>
    <row r="33" spans="1:30" x14ac:dyDescent="0.25">
      <c r="A33" s="25">
        <v>27</v>
      </c>
      <c r="B33" s="26" t="s">
        <v>10</v>
      </c>
      <c r="C33" s="21">
        <v>24092800</v>
      </c>
      <c r="D33" s="21">
        <v>606552.19551921636</v>
      </c>
      <c r="E33" s="21">
        <v>125208.96811370681</v>
      </c>
      <c r="F33" s="21">
        <v>519.69454822065848</v>
      </c>
      <c r="G33" s="21">
        <v>596023.5074649544</v>
      </c>
      <c r="H33" s="21">
        <v>113299.98593591587</v>
      </c>
      <c r="I33" s="21">
        <v>470.26491705370853</v>
      </c>
      <c r="J33" s="21">
        <v>580209.50317330973</v>
      </c>
      <c r="K33" s="21">
        <v>99552.626532954644</v>
      </c>
      <c r="L33" s="21">
        <v>413.20488499864956</v>
      </c>
      <c r="M33" s="21">
        <v>573412.06715763931</v>
      </c>
      <c r="N33" s="21">
        <v>99258.58924357369</v>
      </c>
      <c r="O33" s="21">
        <v>411.98444864678947</v>
      </c>
      <c r="P33" s="21">
        <v>559290.38661864551</v>
      </c>
      <c r="Q33" s="21">
        <v>114538.45335896881</v>
      </c>
      <c r="R33" s="21">
        <v>475.40532175159717</v>
      </c>
      <c r="S33" s="21">
        <v>557728.47497550864</v>
      </c>
      <c r="T33" s="21">
        <v>118343.85012030203</v>
      </c>
      <c r="U33" s="21">
        <v>491.20006856945662</v>
      </c>
      <c r="V33" s="21">
        <v>522423.48615635122</v>
      </c>
      <c r="W33" s="21">
        <v>78070.623599021259</v>
      </c>
      <c r="X33" s="21">
        <v>324.04130528216422</v>
      </c>
      <c r="Y33" s="21">
        <v>501878.82664783386</v>
      </c>
      <c r="Z33" s="21">
        <v>53432.978302527525</v>
      </c>
      <c r="AA33" s="21">
        <v>221.77986079877607</v>
      </c>
      <c r="AB33" s="21">
        <v>488636.58875442902</v>
      </c>
      <c r="AC33" s="21">
        <v>55352.806062250398</v>
      </c>
      <c r="AD33" s="21">
        <v>229.7483317100976</v>
      </c>
    </row>
    <row r="34" spans="1:30" x14ac:dyDescent="0.25">
      <c r="A34" s="22">
        <v>28</v>
      </c>
      <c r="B34" s="23" t="s">
        <v>9</v>
      </c>
      <c r="C34" s="24">
        <v>5348300</v>
      </c>
      <c r="D34" s="24">
        <v>153437.39025734778</v>
      </c>
      <c r="E34" s="24">
        <v>31673.675317813591</v>
      </c>
      <c r="F34" s="24">
        <v>592.21949624765989</v>
      </c>
      <c r="G34" s="24">
        <v>144910.51580735168</v>
      </c>
      <c r="H34" s="24">
        <v>27546.496400403543</v>
      </c>
      <c r="I34" s="24">
        <v>515.05144439174217</v>
      </c>
      <c r="J34" s="24">
        <v>161408.94281170183</v>
      </c>
      <c r="K34" s="24">
        <v>27694.624295067155</v>
      </c>
      <c r="L34" s="24">
        <v>517.82107015438839</v>
      </c>
      <c r="M34" s="24">
        <v>154018.3977562284</v>
      </c>
      <c r="N34" s="24">
        <v>26660.842619895597</v>
      </c>
      <c r="O34" s="24">
        <v>498.49190621123716</v>
      </c>
      <c r="P34" s="24">
        <v>153547.5736636004</v>
      </c>
      <c r="Q34" s="24">
        <v>31445.385125925579</v>
      </c>
      <c r="R34" s="24">
        <v>587.95103352327988</v>
      </c>
      <c r="S34" s="24">
        <v>154499.23653117934</v>
      </c>
      <c r="T34" s="24">
        <v>32783.039260367477</v>
      </c>
      <c r="U34" s="24">
        <v>612.96186190691401</v>
      </c>
      <c r="V34" s="24">
        <v>129187.49448212444</v>
      </c>
      <c r="W34" s="24">
        <v>19305.694561358414</v>
      </c>
      <c r="X34" s="24">
        <v>360.96880431835189</v>
      </c>
      <c r="Y34" s="24">
        <v>155367.05359000852</v>
      </c>
      <c r="Z34" s="24">
        <v>16541.292365035035</v>
      </c>
      <c r="AA34" s="24">
        <v>309.2813111649503</v>
      </c>
      <c r="AB34" s="24">
        <v>139902.78233377612</v>
      </c>
      <c r="AC34" s="24">
        <v>15848.202439835302</v>
      </c>
      <c r="AD34" s="24">
        <v>296.32224145682369</v>
      </c>
    </row>
    <row r="35" spans="1:30" x14ac:dyDescent="0.25">
      <c r="A35" s="25">
        <v>29</v>
      </c>
      <c r="B35" s="26" t="s">
        <v>8</v>
      </c>
      <c r="C35" s="21">
        <v>8875200</v>
      </c>
      <c r="D35" s="21">
        <v>312421.85186679708</v>
      </c>
      <c r="E35" s="21">
        <v>64492.417927742412</v>
      </c>
      <c r="F35" s="21">
        <v>726.65875617160634</v>
      </c>
      <c r="G35" s="21">
        <v>307591.37073393352</v>
      </c>
      <c r="H35" s="21">
        <v>58471.012538398754</v>
      </c>
      <c r="I35" s="21">
        <v>658.81346379122442</v>
      </c>
      <c r="J35" s="21">
        <v>313156.33503477141</v>
      </c>
      <c r="K35" s="21">
        <v>53731.515077982491</v>
      </c>
      <c r="L35" s="21">
        <v>605.4118789208411</v>
      </c>
      <c r="M35" s="21">
        <v>309942.70126379986</v>
      </c>
      <c r="N35" s="21">
        <v>53651.600717585839</v>
      </c>
      <c r="O35" s="21">
        <v>604.51145571464122</v>
      </c>
      <c r="P35" s="21">
        <v>294017.52746370976</v>
      </c>
      <c r="Q35" s="21">
        <v>60212.572327090231</v>
      </c>
      <c r="R35" s="21">
        <v>678.43623047469612</v>
      </c>
      <c r="S35" s="21">
        <v>290634.63507776929</v>
      </c>
      <c r="T35" s="21">
        <v>61669.474012282713</v>
      </c>
      <c r="U35" s="21">
        <v>694.85165418562644</v>
      </c>
      <c r="V35" s="21">
        <v>297164.61052837886</v>
      </c>
      <c r="W35" s="21">
        <v>44408.084763186853</v>
      </c>
      <c r="X35" s="21">
        <v>500.36151031173216</v>
      </c>
      <c r="Y35" s="21">
        <v>296797.96443418291</v>
      </c>
      <c r="Z35" s="21">
        <v>31598.860824176751</v>
      </c>
      <c r="AA35" s="21">
        <v>356.0354789095091</v>
      </c>
      <c r="AB35" s="21">
        <v>295504.28368627577</v>
      </c>
      <c r="AC35" s="21">
        <v>33474.757482131732</v>
      </c>
      <c r="AD35" s="21">
        <v>377.17186634815818</v>
      </c>
    </row>
    <row r="36" spans="1:30" x14ac:dyDescent="0.25">
      <c r="A36" s="22">
        <v>30</v>
      </c>
      <c r="B36" s="23" t="s">
        <v>7</v>
      </c>
      <c r="C36" s="24">
        <v>824900</v>
      </c>
      <c r="D36" s="24">
        <v>2180.3827154775563</v>
      </c>
      <c r="E36" s="24">
        <v>450.09064663299489</v>
      </c>
      <c r="F36" s="24">
        <v>54.563055719844208</v>
      </c>
      <c r="G36" s="24">
        <v>2280.06168144308</v>
      </c>
      <c r="H36" s="24">
        <v>433.42410694382096</v>
      </c>
      <c r="I36" s="24">
        <v>52.542624190061936</v>
      </c>
      <c r="J36" s="24">
        <v>2307.8383142388802</v>
      </c>
      <c r="K36" s="24">
        <v>395.98001159805148</v>
      </c>
      <c r="L36" s="24">
        <v>48.003395756825249</v>
      </c>
      <c r="M36" s="24">
        <v>2329.295046637033</v>
      </c>
      <c r="N36" s="24">
        <v>403.20487395267031</v>
      </c>
      <c r="O36" s="24">
        <v>48.879242811573562</v>
      </c>
      <c r="P36" s="24">
        <v>2349.8698734810914</v>
      </c>
      <c r="Q36" s="24">
        <v>481.23562883064767</v>
      </c>
      <c r="R36" s="24">
        <v>58.338662726469586</v>
      </c>
      <c r="S36" s="24">
        <v>2384.1199812448476</v>
      </c>
      <c r="T36" s="24">
        <v>505.88404642894966</v>
      </c>
      <c r="U36" s="24">
        <v>61.326711895860058</v>
      </c>
      <c r="V36" s="24">
        <v>2171.4942524801895</v>
      </c>
      <c r="W36" s="24">
        <v>324.50667882508236</v>
      </c>
      <c r="X36" s="24">
        <v>39.338911240766443</v>
      </c>
      <c r="Y36" s="24">
        <v>2276.9589925715441</v>
      </c>
      <c r="Z36" s="24">
        <v>242.41847630522142</v>
      </c>
      <c r="AA36" s="24">
        <v>29.387619869708015</v>
      </c>
      <c r="AB36" s="24">
        <v>2308.5633256360125</v>
      </c>
      <c r="AC36" s="24">
        <v>261.51430528788001</v>
      </c>
      <c r="AD36" s="24">
        <v>31.702546404155655</v>
      </c>
    </row>
    <row r="37" spans="1:30" x14ac:dyDescent="0.25">
      <c r="A37" s="25">
        <v>31</v>
      </c>
      <c r="B37" s="26" t="s">
        <v>6</v>
      </c>
      <c r="C37" s="21">
        <v>11400</v>
      </c>
      <c r="D37" s="21">
        <v>347.37172606803233</v>
      </c>
      <c r="E37" s="21">
        <v>71.707028173600293</v>
      </c>
      <c r="F37" s="21">
        <v>629.00901906666923</v>
      </c>
      <c r="G37" s="21">
        <v>363.7267658521148</v>
      </c>
      <c r="H37" s="21">
        <v>69.141966616113535</v>
      </c>
      <c r="I37" s="21">
        <v>606.50847908871515</v>
      </c>
      <c r="J37" s="21">
        <v>380.90025790309295</v>
      </c>
      <c r="K37" s="21">
        <v>65.355050053370206</v>
      </c>
      <c r="L37" s="21">
        <v>573.28991274886152</v>
      </c>
      <c r="M37" s="21">
        <v>398.92902596698264</v>
      </c>
      <c r="N37" s="21">
        <v>69.055282568564863</v>
      </c>
      <c r="O37" s="21">
        <v>605.74809270670926</v>
      </c>
      <c r="P37" s="21">
        <v>415.20012538518006</v>
      </c>
      <c r="Q37" s="21">
        <v>85.029854497561686</v>
      </c>
      <c r="R37" s="21">
        <v>745.87591664527793</v>
      </c>
      <c r="S37" s="21">
        <v>431.76788757648239</v>
      </c>
      <c r="T37" s="21">
        <v>91.616398421031761</v>
      </c>
      <c r="U37" s="21">
        <v>803.65261772834867</v>
      </c>
      <c r="V37" s="21">
        <v>443.32532837510041</v>
      </c>
      <c r="W37" s="21">
        <v>66.25024670718318</v>
      </c>
      <c r="X37" s="21">
        <v>581.14251497529108</v>
      </c>
      <c r="Y37" s="21">
        <v>460.8611270353548</v>
      </c>
      <c r="Z37" s="21">
        <v>49.065992215363721</v>
      </c>
      <c r="AA37" s="21">
        <v>430.40344048564668</v>
      </c>
      <c r="AB37" s="21">
        <v>478.58898493400426</v>
      </c>
      <c r="AC37" s="21">
        <v>54.214612405733597</v>
      </c>
      <c r="AD37" s="21">
        <v>475.56677548889115</v>
      </c>
    </row>
    <row r="38" spans="1:30" x14ac:dyDescent="0.25">
      <c r="A38" s="22">
        <v>32</v>
      </c>
      <c r="B38" s="23" t="s">
        <v>5</v>
      </c>
      <c r="C38" s="24">
        <v>49100</v>
      </c>
      <c r="D38" s="24">
        <v>1998.6381576842255</v>
      </c>
      <c r="E38" s="24">
        <v>412.57359746609598</v>
      </c>
      <c r="F38" s="24">
        <v>840.27209259897347</v>
      </c>
      <c r="G38" s="24">
        <v>2038.3809003354133</v>
      </c>
      <c r="H38" s="24">
        <v>387.4822459978584</v>
      </c>
      <c r="I38" s="24">
        <v>789.16954378382559</v>
      </c>
      <c r="J38" s="24">
        <v>2052.5244898044139</v>
      </c>
      <c r="K38" s="24">
        <v>352.1731424006116</v>
      </c>
      <c r="L38" s="24">
        <v>717.256909166215</v>
      </c>
      <c r="M38" s="24">
        <v>2075.8673144387244</v>
      </c>
      <c r="N38" s="24">
        <v>359.33610903829879</v>
      </c>
      <c r="O38" s="24">
        <v>731.84543592321552</v>
      </c>
      <c r="P38" s="24">
        <v>2113.0395200340854</v>
      </c>
      <c r="Q38" s="24">
        <v>432.73455847205037</v>
      </c>
      <c r="R38" s="24">
        <v>881.33311297769933</v>
      </c>
      <c r="S38" s="24">
        <v>2116.8377693052175</v>
      </c>
      <c r="T38" s="24">
        <v>449.16969984480693</v>
      </c>
      <c r="U38" s="24">
        <v>914.80590599757011</v>
      </c>
      <c r="V38" s="24">
        <v>2178.1207116252262</v>
      </c>
      <c r="W38" s="24">
        <v>325.49693253957867</v>
      </c>
      <c r="X38" s="24">
        <v>662.92654285046569</v>
      </c>
      <c r="Y38" s="24">
        <v>2261.4687297876953</v>
      </c>
      <c r="Z38" s="24">
        <v>240.76929161903297</v>
      </c>
      <c r="AA38" s="24">
        <v>490.36515604691039</v>
      </c>
      <c r="AB38" s="24">
        <v>2370.6384522696253</v>
      </c>
      <c r="AC38" s="24">
        <v>268.54618240252404</v>
      </c>
      <c r="AD38" s="24">
        <v>546.93723503569049</v>
      </c>
    </row>
    <row r="39" spans="1:30" x14ac:dyDescent="0.25">
      <c r="A39" s="25">
        <v>33</v>
      </c>
      <c r="B39" s="26" t="s">
        <v>4</v>
      </c>
      <c r="C39" s="21">
        <v>11100</v>
      </c>
      <c r="D39" s="21">
        <v>193.80555717753435</v>
      </c>
      <c r="E39" s="21">
        <v>40.006769422586807</v>
      </c>
      <c r="F39" s="21">
        <v>360.42134614943069</v>
      </c>
      <c r="G39" s="21">
        <v>220.56672746595504</v>
      </c>
      <c r="H39" s="21">
        <v>41.928223982496355</v>
      </c>
      <c r="I39" s="21">
        <v>377.73174759005724</v>
      </c>
      <c r="J39" s="21">
        <v>242.07702765486101</v>
      </c>
      <c r="K39" s="21">
        <v>41.535693218615855</v>
      </c>
      <c r="L39" s="21">
        <v>374.19543440194462</v>
      </c>
      <c r="M39" s="21">
        <v>268.69221125565304</v>
      </c>
      <c r="N39" s="21">
        <v>46.511071805959084</v>
      </c>
      <c r="O39" s="21">
        <v>419.01866491855031</v>
      </c>
      <c r="P39" s="21">
        <v>300.85590671086237</v>
      </c>
      <c r="Q39" s="21">
        <v>61.613020826100453</v>
      </c>
      <c r="R39" s="21">
        <v>555.07225969459864</v>
      </c>
      <c r="S39" s="21">
        <v>331.46181774059539</v>
      </c>
      <c r="T39" s="21">
        <v>70.332553275172884</v>
      </c>
      <c r="U39" s="21">
        <v>633.62660608263855</v>
      </c>
      <c r="V39" s="21">
        <v>546.28388845648806</v>
      </c>
      <c r="W39" s="21">
        <v>81.636306490884408</v>
      </c>
      <c r="X39" s="21">
        <v>735.4622206385983</v>
      </c>
      <c r="Y39" s="21">
        <v>676.37964801374176</v>
      </c>
      <c r="Z39" s="21">
        <v>72.011364372519012</v>
      </c>
      <c r="AA39" s="21">
        <v>648.75103038305417</v>
      </c>
      <c r="AB39" s="21">
        <v>836.7163412011048</v>
      </c>
      <c r="AC39" s="21">
        <v>94.783318379165664</v>
      </c>
      <c r="AD39" s="21">
        <v>853.9037691816726</v>
      </c>
    </row>
    <row r="40" spans="1:30" x14ac:dyDescent="0.25">
      <c r="A40" s="22">
        <v>34</v>
      </c>
      <c r="B40" s="23" t="s">
        <v>3</v>
      </c>
      <c r="C40" s="24">
        <v>148300</v>
      </c>
      <c r="D40" s="24">
        <v>1204.090261005691</v>
      </c>
      <c r="E40" s="24">
        <v>248.55717316665803</v>
      </c>
      <c r="F40" s="24">
        <v>167.60429748257454</v>
      </c>
      <c r="G40" s="24">
        <v>1043.8869058308874</v>
      </c>
      <c r="H40" s="24">
        <v>198.43575004678917</v>
      </c>
      <c r="I40" s="24">
        <v>133.80697912797652</v>
      </c>
      <c r="J40" s="24">
        <v>950.94384154849865</v>
      </c>
      <c r="K40" s="24">
        <v>163.16340320819097</v>
      </c>
      <c r="L40" s="24">
        <v>110.02252407834861</v>
      </c>
      <c r="M40" s="24">
        <v>931.56242044586588</v>
      </c>
      <c r="N40" s="24">
        <v>161.25501527048499</v>
      </c>
      <c r="O40" s="24">
        <v>108.73568123431221</v>
      </c>
      <c r="P40" s="24">
        <v>841.17954841813958</v>
      </c>
      <c r="Q40" s="24">
        <v>172.26722786262442</v>
      </c>
      <c r="R40" s="24">
        <v>116.161313460974</v>
      </c>
      <c r="S40" s="24">
        <v>758.13297387555724</v>
      </c>
      <c r="T40" s="24">
        <v>160.86748132328668</v>
      </c>
      <c r="U40" s="24">
        <v>108.4743636704563</v>
      </c>
      <c r="V40" s="24">
        <v>785.05883842880189</v>
      </c>
      <c r="W40" s="24">
        <v>117.31867862410175</v>
      </c>
      <c r="X40" s="24">
        <v>79.10902132441116</v>
      </c>
      <c r="Y40" s="24">
        <v>724.75406838685092</v>
      </c>
      <c r="Z40" s="24">
        <v>77.161590317411125</v>
      </c>
      <c r="AA40" s="24">
        <v>52.030741953749917</v>
      </c>
      <c r="AB40" s="24">
        <v>667.32789122233305</v>
      </c>
      <c r="AC40" s="24">
        <v>75.59497629295268</v>
      </c>
      <c r="AD40" s="24">
        <v>50.974360278457638</v>
      </c>
    </row>
    <row r="41" spans="1:30" x14ac:dyDescent="0.25">
      <c r="A41" s="25">
        <v>35</v>
      </c>
      <c r="B41" s="26" t="s">
        <v>2</v>
      </c>
      <c r="C41" s="21">
        <v>3000</v>
      </c>
      <c r="D41" s="21">
        <v>303.09427663294326</v>
      </c>
      <c r="E41" s="21">
        <v>62.566951201776526</v>
      </c>
      <c r="F41" s="21">
        <v>2085.5650400592176</v>
      </c>
      <c r="G41" s="21">
        <v>323.72151481013361</v>
      </c>
      <c r="H41" s="21">
        <v>61.537242433844995</v>
      </c>
      <c r="I41" s="21">
        <v>2051.2414144614995</v>
      </c>
      <c r="J41" s="21">
        <v>328.11013237855428</v>
      </c>
      <c r="K41" s="21">
        <v>56.297294842141973</v>
      </c>
      <c r="L41" s="21">
        <v>1876.5764947380658</v>
      </c>
      <c r="M41" s="21">
        <v>330.8196028220118</v>
      </c>
      <c r="N41" s="21">
        <v>57.265427344424857</v>
      </c>
      <c r="O41" s="21">
        <v>1908.8475781474951</v>
      </c>
      <c r="P41" s="21">
        <v>334.50847960833124</v>
      </c>
      <c r="Q41" s="21">
        <v>68.50481396871038</v>
      </c>
      <c r="R41" s="21">
        <v>2283.4937989570126</v>
      </c>
      <c r="S41" s="21">
        <v>339.30709319375069</v>
      </c>
      <c r="T41" s="21">
        <v>71.997234466896984</v>
      </c>
      <c r="U41" s="21">
        <v>2399.9078155632328</v>
      </c>
      <c r="V41" s="21">
        <v>335.47473576255635</v>
      </c>
      <c r="W41" s="21">
        <v>50.133124786164913</v>
      </c>
      <c r="X41" s="21">
        <v>1671.1041595388303</v>
      </c>
      <c r="Y41" s="21">
        <v>342.09973208276688</v>
      </c>
      <c r="Z41" s="21">
        <v>36.421954047695941</v>
      </c>
      <c r="AA41" s="21">
        <v>1214.065134923198</v>
      </c>
      <c r="AB41" s="21">
        <v>351.13414162442723</v>
      </c>
      <c r="AC41" s="21">
        <v>39.776513856066643</v>
      </c>
      <c r="AD41" s="21">
        <v>1325.8837952022213</v>
      </c>
    </row>
    <row r="42" spans="1:30" ht="15.75" thickBot="1" x14ac:dyDescent="0.3">
      <c r="A42" s="27">
        <v>36</v>
      </c>
      <c r="B42" s="28" t="s">
        <v>1</v>
      </c>
      <c r="C42" s="24">
        <v>49000</v>
      </c>
      <c r="D42" s="24">
        <v>3002.4921564559868</v>
      </c>
      <c r="E42" s="24">
        <v>619.79652774571855</v>
      </c>
      <c r="F42" s="24">
        <v>1264.890872950446</v>
      </c>
      <c r="G42" s="24">
        <v>2745.1976217520623</v>
      </c>
      <c r="H42" s="24">
        <v>521.84326295906487</v>
      </c>
      <c r="I42" s="24">
        <v>1064.986250936867</v>
      </c>
      <c r="J42" s="24">
        <v>2519.2243465159786</v>
      </c>
      <c r="K42" s="24">
        <v>432.24972901989656</v>
      </c>
      <c r="L42" s="24">
        <v>882.14230412223776</v>
      </c>
      <c r="M42" s="24">
        <v>2324.7593913450564</v>
      </c>
      <c r="N42" s="24">
        <v>402.41974442477539</v>
      </c>
      <c r="O42" s="24">
        <v>821.26478454035782</v>
      </c>
      <c r="P42" s="24">
        <v>2156.8891676210496</v>
      </c>
      <c r="Q42" s="24">
        <v>441.71463561106856</v>
      </c>
      <c r="R42" s="24">
        <v>901.458440022589</v>
      </c>
      <c r="S42" s="24">
        <v>1993.1403179304464</v>
      </c>
      <c r="T42" s="24">
        <v>422.92246072652074</v>
      </c>
      <c r="U42" s="24">
        <v>863.10706270718526</v>
      </c>
      <c r="V42" s="24">
        <v>2085.7328981227029</v>
      </c>
      <c r="W42" s="24">
        <v>311.69055820109145</v>
      </c>
      <c r="X42" s="24">
        <v>636.10318000222742</v>
      </c>
      <c r="Y42" s="24">
        <v>2011.5459403564564</v>
      </c>
      <c r="Z42" s="24">
        <v>214.16103824006134</v>
      </c>
      <c r="AA42" s="24">
        <v>437.06334334706401</v>
      </c>
      <c r="AB42" s="24">
        <v>1962.3432450045273</v>
      </c>
      <c r="AC42" s="24">
        <v>222.29445679699558</v>
      </c>
      <c r="AD42" s="24">
        <v>453.66215672856242</v>
      </c>
    </row>
    <row r="43" spans="1:30" s="8" customFormat="1" x14ac:dyDescent="0.25">
      <c r="A43" s="29"/>
      <c r="B43" s="30" t="s">
        <v>0</v>
      </c>
      <c r="C43" s="174"/>
      <c r="D43" s="31">
        <v>7449638.806370113</v>
      </c>
      <c r="E43" s="31">
        <v>1537809.2679509185</v>
      </c>
      <c r="F43" s="31"/>
      <c r="G43" s="31">
        <v>7458154.4290380776</v>
      </c>
      <c r="H43" s="31">
        <v>1417744.0676995246</v>
      </c>
      <c r="I43" s="31"/>
      <c r="J43" s="31">
        <v>7446643.3740676092</v>
      </c>
      <c r="K43" s="31">
        <v>1277698.6634795188</v>
      </c>
      <c r="L43" s="31"/>
      <c r="M43" s="31">
        <v>7375539.0875136759</v>
      </c>
      <c r="N43" s="31">
        <v>1276718.1694768583</v>
      </c>
      <c r="O43" s="31"/>
      <c r="P43" s="31">
        <v>7393866.9124703864</v>
      </c>
      <c r="Q43" s="31">
        <v>1514208.1837245347</v>
      </c>
      <c r="R43" s="31"/>
      <c r="S43" s="31">
        <v>7427231.5629960354</v>
      </c>
      <c r="T43" s="31">
        <v>1575976.8746585457</v>
      </c>
      <c r="U43" s="31"/>
      <c r="V43" s="31">
        <v>7457017.8311692663</v>
      </c>
      <c r="W43" s="31">
        <v>1114371.8605602125</v>
      </c>
      <c r="X43" s="31"/>
      <c r="Y43" s="31">
        <v>7229058.7476148531</v>
      </c>
      <c r="Z43" s="31">
        <v>769648.20729535446</v>
      </c>
      <c r="AA43" s="31"/>
      <c r="AB43" s="31">
        <v>7186189.1523632966</v>
      </c>
      <c r="AC43" s="31">
        <v>814052.29086788814</v>
      </c>
      <c r="AD43" s="21"/>
    </row>
  </sheetData>
  <mergeCells count="11">
    <mergeCell ref="A2:C2"/>
    <mergeCell ref="V5:X5"/>
    <mergeCell ref="Y5:AA5"/>
    <mergeCell ref="AB5:AD5"/>
    <mergeCell ref="A5:B5"/>
    <mergeCell ref="D5:F5"/>
    <mergeCell ref="G5:I5"/>
    <mergeCell ref="J5:L5"/>
    <mergeCell ref="M5:O5"/>
    <mergeCell ref="P5:R5"/>
    <mergeCell ref="S5:U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colBreaks count="8" manualBreakCount="8">
    <brk id="6" max="43" man="1"/>
    <brk id="9" max="43" man="1"/>
    <brk id="12" max="43" man="1"/>
    <brk id="15" max="43" man="1"/>
    <brk id="18" max="43" man="1"/>
    <brk id="21" max="43" man="1"/>
    <brk id="24" max="43" man="1"/>
    <brk id="2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1C257-9CBA-4190-9001-4123DF97BEEA}">
  <dimension ref="A1:M44"/>
  <sheetViews>
    <sheetView view="pageBreakPreview" zoomScaleNormal="100" zoomScaleSheetLayoutView="100" workbookViewId="0">
      <selection activeCell="G16" sqref="G16"/>
    </sheetView>
  </sheetViews>
  <sheetFormatPr defaultRowHeight="14.25" x14ac:dyDescent="0.25"/>
  <cols>
    <col min="1" max="1" width="30.5703125" style="64" customWidth="1"/>
    <col min="2" max="13" width="10.7109375" style="64" customWidth="1"/>
    <col min="14" max="16384" width="9.140625" style="64"/>
  </cols>
  <sheetData>
    <row r="1" spans="1:13" x14ac:dyDescent="0.25">
      <c r="K1" s="65" t="s">
        <v>240</v>
      </c>
    </row>
    <row r="3" spans="1:13" ht="15.75" x14ac:dyDescent="0.25">
      <c r="A3" s="243" t="s">
        <v>251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15" customHeight="1" x14ac:dyDescent="0.25">
      <c r="A4" s="66" t="s">
        <v>150</v>
      </c>
      <c r="B4" s="244" t="s">
        <v>151</v>
      </c>
      <c r="C4" s="245"/>
      <c r="D4" s="245"/>
      <c r="E4" s="245"/>
      <c r="F4" s="245"/>
      <c r="G4" s="246"/>
      <c r="H4" s="244" t="s">
        <v>152</v>
      </c>
      <c r="I4" s="245"/>
      <c r="J4" s="245"/>
      <c r="K4" s="245"/>
      <c r="L4" s="245"/>
      <c r="M4" s="247"/>
    </row>
    <row r="5" spans="1:13" x14ac:dyDescent="0.25">
      <c r="A5" s="67"/>
      <c r="B5" s="68" t="s">
        <v>153</v>
      </c>
      <c r="C5" s="69" t="s">
        <v>154</v>
      </c>
      <c r="D5" s="69" t="s">
        <v>155</v>
      </c>
      <c r="E5" s="68" t="s">
        <v>156</v>
      </c>
      <c r="F5" s="69" t="s">
        <v>157</v>
      </c>
      <c r="G5" s="68" t="s">
        <v>158</v>
      </c>
      <c r="H5" s="70" t="s">
        <v>153</v>
      </c>
      <c r="I5" s="69" t="s">
        <v>154</v>
      </c>
      <c r="J5" s="69" t="s">
        <v>155</v>
      </c>
      <c r="K5" s="69" t="s">
        <v>156</v>
      </c>
      <c r="L5" s="71" t="s">
        <v>157</v>
      </c>
      <c r="M5" s="72" t="s">
        <v>158</v>
      </c>
    </row>
    <row r="6" spans="1:13" ht="14.25" customHeight="1" x14ac:dyDescent="0.2">
      <c r="A6" s="73"/>
      <c r="B6" s="74"/>
      <c r="C6" s="75"/>
      <c r="D6" s="248" t="s">
        <v>159</v>
      </c>
      <c r="E6" s="249"/>
      <c r="F6" s="73"/>
      <c r="G6" s="75"/>
      <c r="H6" s="250" t="s">
        <v>160</v>
      </c>
      <c r="I6" s="251"/>
      <c r="J6" s="251"/>
      <c r="K6" s="251"/>
      <c r="L6" s="251"/>
      <c r="M6" s="252"/>
    </row>
    <row r="7" spans="1:13" x14ac:dyDescent="0.25">
      <c r="A7" s="76" t="s">
        <v>36</v>
      </c>
      <c r="B7" s="77">
        <v>230222</v>
      </c>
      <c r="C7" s="77">
        <v>63951</v>
      </c>
      <c r="D7" s="77">
        <v>25064</v>
      </c>
      <c r="E7" s="77">
        <v>979</v>
      </c>
      <c r="F7" s="77">
        <v>3171</v>
      </c>
      <c r="G7" s="77">
        <v>137057</v>
      </c>
      <c r="H7" s="78">
        <v>77.3</v>
      </c>
      <c r="I7" s="78">
        <v>21.47</v>
      </c>
      <c r="J7" s="78">
        <v>8.42</v>
      </c>
      <c r="K7" s="78">
        <v>0.33</v>
      </c>
      <c r="L7" s="78">
        <v>1.06</v>
      </c>
      <c r="M7" s="78">
        <v>46.02</v>
      </c>
    </row>
    <row r="8" spans="1:13" x14ac:dyDescent="0.25">
      <c r="A8" s="79" t="s">
        <v>35</v>
      </c>
      <c r="B8" s="80">
        <v>1023843</v>
      </c>
      <c r="C8" s="80">
        <v>340351</v>
      </c>
      <c r="D8" s="80">
        <v>102229</v>
      </c>
      <c r="E8" s="80">
        <v>9163</v>
      </c>
      <c r="F8" s="80">
        <v>11802</v>
      </c>
      <c r="G8" s="80">
        <v>560298</v>
      </c>
      <c r="H8" s="81">
        <v>154.12</v>
      </c>
      <c r="I8" s="81">
        <v>51.23</v>
      </c>
      <c r="J8" s="81">
        <v>15.39</v>
      </c>
      <c r="K8" s="81">
        <v>1.38</v>
      </c>
      <c r="L8" s="81">
        <v>1.78</v>
      </c>
      <c r="M8" s="81">
        <v>84.34</v>
      </c>
    </row>
    <row r="9" spans="1:13" x14ac:dyDescent="0.25">
      <c r="A9" s="79" t="s">
        <v>34</v>
      </c>
      <c r="B9" s="80">
        <v>271372</v>
      </c>
      <c r="C9" s="80">
        <v>87070</v>
      </c>
      <c r="D9" s="80">
        <v>21495</v>
      </c>
      <c r="E9" s="80">
        <v>1875</v>
      </c>
      <c r="F9" s="80">
        <v>4890</v>
      </c>
      <c r="G9" s="80">
        <v>156042</v>
      </c>
      <c r="H9" s="81">
        <v>95.85</v>
      </c>
      <c r="I9" s="81">
        <v>30.75</v>
      </c>
      <c r="J9" s="81">
        <v>7.59</v>
      </c>
      <c r="K9" s="81">
        <v>0.66</v>
      </c>
      <c r="L9" s="81">
        <v>1.73</v>
      </c>
      <c r="M9" s="81">
        <v>55.12</v>
      </c>
    </row>
    <row r="10" spans="1:13" x14ac:dyDescent="0.25">
      <c r="A10" s="79" t="s">
        <v>33</v>
      </c>
      <c r="B10" s="82">
        <v>56881</v>
      </c>
      <c r="C10" s="82">
        <v>14743</v>
      </c>
      <c r="D10" s="82">
        <v>5249</v>
      </c>
      <c r="E10" s="82">
        <v>231</v>
      </c>
      <c r="F10" s="82">
        <v>785</v>
      </c>
      <c r="G10" s="82">
        <v>35873</v>
      </c>
      <c r="H10" s="81">
        <v>77.05</v>
      </c>
      <c r="I10" s="81">
        <v>19.97</v>
      </c>
      <c r="J10" s="81">
        <v>7.11</v>
      </c>
      <c r="K10" s="81">
        <v>0.31</v>
      </c>
      <c r="L10" s="81">
        <v>1.06</v>
      </c>
      <c r="M10" s="81">
        <v>48.6</v>
      </c>
    </row>
    <row r="11" spans="1:13" x14ac:dyDescent="0.25">
      <c r="A11" s="79" t="s">
        <v>32</v>
      </c>
      <c r="B11" s="80">
        <v>496437</v>
      </c>
      <c r="C11" s="80">
        <v>152714</v>
      </c>
      <c r="D11" s="80">
        <v>48947</v>
      </c>
      <c r="E11" s="80">
        <v>2520</v>
      </c>
      <c r="F11" s="80">
        <v>8487</v>
      </c>
      <c r="G11" s="80">
        <v>283769</v>
      </c>
      <c r="H11" s="81">
        <v>89.09</v>
      </c>
      <c r="I11" s="81">
        <v>27.41</v>
      </c>
      <c r="J11" s="81">
        <v>8.7799999999999994</v>
      </c>
      <c r="K11" s="81">
        <v>0.45</v>
      </c>
      <c r="L11" s="81">
        <v>1.52</v>
      </c>
      <c r="M11" s="81">
        <v>50.93</v>
      </c>
    </row>
    <row r="12" spans="1:13" x14ac:dyDescent="0.25">
      <c r="A12" s="79" t="s">
        <v>3</v>
      </c>
      <c r="B12" s="82">
        <v>1202</v>
      </c>
      <c r="C12" s="82">
        <v>263</v>
      </c>
      <c r="D12" s="82">
        <v>78</v>
      </c>
      <c r="E12" s="82">
        <v>5</v>
      </c>
      <c r="F12" s="82">
        <v>17</v>
      </c>
      <c r="G12" s="82">
        <v>839</v>
      </c>
      <c r="H12" s="81">
        <v>61.62</v>
      </c>
      <c r="I12" s="81">
        <v>13.49</v>
      </c>
      <c r="J12" s="81">
        <v>3.99</v>
      </c>
      <c r="K12" s="81">
        <v>0.24</v>
      </c>
      <c r="L12" s="81">
        <v>0.87</v>
      </c>
      <c r="M12" s="81">
        <v>43.03</v>
      </c>
    </row>
    <row r="13" spans="1:13" x14ac:dyDescent="0.25">
      <c r="A13" s="79" t="s">
        <v>31</v>
      </c>
      <c r="B13" s="82">
        <v>25244</v>
      </c>
      <c r="C13" s="82">
        <v>8863</v>
      </c>
      <c r="D13" s="82">
        <v>2606</v>
      </c>
      <c r="E13" s="82">
        <v>232</v>
      </c>
      <c r="F13" s="82">
        <v>448</v>
      </c>
      <c r="G13" s="82">
        <v>13095</v>
      </c>
      <c r="H13" s="81">
        <v>112.48</v>
      </c>
      <c r="I13" s="81">
        <v>39.49</v>
      </c>
      <c r="J13" s="81">
        <v>11.61</v>
      </c>
      <c r="K13" s="81">
        <v>1.03</v>
      </c>
      <c r="L13" s="81">
        <v>2</v>
      </c>
      <c r="M13" s="81">
        <v>58.35</v>
      </c>
    </row>
    <row r="14" spans="1:13" x14ac:dyDescent="0.25">
      <c r="A14" s="79" t="s">
        <v>30</v>
      </c>
      <c r="B14" s="82">
        <v>107766</v>
      </c>
      <c r="C14" s="82">
        <v>28602</v>
      </c>
      <c r="D14" s="82">
        <v>9814</v>
      </c>
      <c r="E14" s="82">
        <v>502</v>
      </c>
      <c r="F14" s="82">
        <v>1634</v>
      </c>
      <c r="G14" s="82">
        <v>67214</v>
      </c>
      <c r="H14" s="81">
        <v>72.2</v>
      </c>
      <c r="I14" s="81">
        <v>19.16</v>
      </c>
      <c r="J14" s="81">
        <v>6.58</v>
      </c>
      <c r="K14" s="81">
        <v>0.34</v>
      </c>
      <c r="L14" s="81">
        <v>1.0900000000000001</v>
      </c>
      <c r="M14" s="81">
        <v>45.03</v>
      </c>
    </row>
    <row r="15" spans="1:13" x14ac:dyDescent="0.25">
      <c r="A15" s="79" t="s">
        <v>29</v>
      </c>
      <c r="B15" s="82">
        <v>10232</v>
      </c>
      <c r="C15" s="82">
        <v>2326</v>
      </c>
      <c r="D15" s="82">
        <v>836</v>
      </c>
      <c r="E15" s="82">
        <v>41</v>
      </c>
      <c r="F15" s="82">
        <v>139</v>
      </c>
      <c r="G15" s="82">
        <v>6890</v>
      </c>
      <c r="H15" s="81">
        <v>63.82</v>
      </c>
      <c r="I15" s="81">
        <v>14.5</v>
      </c>
      <c r="J15" s="81">
        <v>5.22</v>
      </c>
      <c r="K15" s="81">
        <v>0.26</v>
      </c>
      <c r="L15" s="81">
        <v>0.87</v>
      </c>
      <c r="M15" s="81">
        <v>42.97</v>
      </c>
    </row>
    <row r="16" spans="1:13" x14ac:dyDescent="0.25">
      <c r="A16" s="79" t="s">
        <v>28</v>
      </c>
      <c r="B16" s="80">
        <v>258071</v>
      </c>
      <c r="C16" s="80">
        <v>114269</v>
      </c>
      <c r="D16" s="80">
        <v>31880</v>
      </c>
      <c r="E16" s="80">
        <v>2657</v>
      </c>
      <c r="F16" s="80">
        <v>3328</v>
      </c>
      <c r="G16" s="80">
        <v>105937</v>
      </c>
      <c r="H16" s="81">
        <v>167.1</v>
      </c>
      <c r="I16" s="81">
        <v>73.989999999999995</v>
      </c>
      <c r="J16" s="81">
        <v>20.64</v>
      </c>
      <c r="K16" s="81">
        <v>1.72</v>
      </c>
      <c r="L16" s="81">
        <v>2.15</v>
      </c>
      <c r="M16" s="81">
        <v>68.599999999999994</v>
      </c>
    </row>
    <row r="17" spans="1:13" x14ac:dyDescent="0.25">
      <c r="A17" s="79" t="s">
        <v>27</v>
      </c>
      <c r="B17" s="80">
        <v>370870</v>
      </c>
      <c r="C17" s="80">
        <v>163897</v>
      </c>
      <c r="D17" s="80">
        <v>45864</v>
      </c>
      <c r="E17" s="80">
        <v>3386</v>
      </c>
      <c r="F17" s="80">
        <v>4951</v>
      </c>
      <c r="G17" s="80">
        <v>152772</v>
      </c>
      <c r="H17" s="81">
        <v>173.41</v>
      </c>
      <c r="I17" s="81">
        <v>76.63</v>
      </c>
      <c r="J17" s="81">
        <v>21.45</v>
      </c>
      <c r="K17" s="81">
        <v>1.58</v>
      </c>
      <c r="L17" s="81">
        <v>2.3199999999999998</v>
      </c>
      <c r="M17" s="81">
        <v>71.430000000000007</v>
      </c>
    </row>
    <row r="18" spans="1:13" x14ac:dyDescent="0.25">
      <c r="A18" s="79" t="s">
        <v>26</v>
      </c>
      <c r="B18" s="80">
        <v>184811</v>
      </c>
      <c r="C18" s="80">
        <v>51017</v>
      </c>
      <c r="D18" s="80">
        <v>20819</v>
      </c>
      <c r="E18" s="80">
        <v>774</v>
      </c>
      <c r="F18" s="80">
        <v>2536</v>
      </c>
      <c r="G18" s="80">
        <v>109665</v>
      </c>
      <c r="H18" s="83">
        <v>77.92</v>
      </c>
      <c r="I18" s="81">
        <v>21.51</v>
      </c>
      <c r="J18" s="81">
        <v>8.7799999999999994</v>
      </c>
      <c r="K18" s="81">
        <v>0.33</v>
      </c>
      <c r="L18" s="81">
        <v>1.07</v>
      </c>
      <c r="M18" s="81">
        <v>46.23</v>
      </c>
    </row>
    <row r="19" spans="1:13" x14ac:dyDescent="0.25">
      <c r="A19" s="79" t="s">
        <v>25</v>
      </c>
      <c r="B19" s="80">
        <v>376395</v>
      </c>
      <c r="C19" s="80">
        <v>122741</v>
      </c>
      <c r="D19" s="80">
        <v>36716</v>
      </c>
      <c r="E19" s="80">
        <v>2890</v>
      </c>
      <c r="F19" s="80">
        <v>6380</v>
      </c>
      <c r="G19" s="80">
        <v>207668</v>
      </c>
      <c r="H19" s="83">
        <v>97.19</v>
      </c>
      <c r="I19" s="81">
        <v>31.69</v>
      </c>
      <c r="J19" s="81">
        <v>9.48</v>
      </c>
      <c r="K19" s="81">
        <v>0.75</v>
      </c>
      <c r="L19" s="81">
        <v>1.65</v>
      </c>
      <c r="M19" s="81">
        <v>53.62</v>
      </c>
    </row>
    <row r="20" spans="1:13" x14ac:dyDescent="0.25">
      <c r="A20" s="79" t="s">
        <v>24</v>
      </c>
      <c r="B20" s="80">
        <v>205523</v>
      </c>
      <c r="C20" s="80">
        <v>61802</v>
      </c>
      <c r="D20" s="80">
        <v>17440</v>
      </c>
      <c r="E20" s="80">
        <v>1534</v>
      </c>
      <c r="F20" s="80">
        <v>3198</v>
      </c>
      <c r="G20" s="80">
        <v>121549</v>
      </c>
      <c r="H20" s="83">
        <v>96.7</v>
      </c>
      <c r="I20" s="81">
        <v>29.08</v>
      </c>
      <c r="J20" s="81">
        <v>8.2100000000000009</v>
      </c>
      <c r="K20" s="81">
        <v>0.72</v>
      </c>
      <c r="L20" s="81">
        <v>1.5</v>
      </c>
      <c r="M20" s="81">
        <v>57.19</v>
      </c>
    </row>
    <row r="21" spans="1:13" x14ac:dyDescent="0.25">
      <c r="A21" s="79" t="s">
        <v>23</v>
      </c>
      <c r="B21" s="80">
        <v>609250</v>
      </c>
      <c r="C21" s="80">
        <v>171587</v>
      </c>
      <c r="D21" s="80">
        <v>67160</v>
      </c>
      <c r="E21" s="80">
        <v>2676</v>
      </c>
      <c r="F21" s="80">
        <v>8653</v>
      </c>
      <c r="G21" s="80">
        <v>359174</v>
      </c>
      <c r="H21" s="83">
        <v>78.63</v>
      </c>
      <c r="I21" s="81">
        <v>22.14</v>
      </c>
      <c r="J21" s="81">
        <v>8.67</v>
      </c>
      <c r="K21" s="81">
        <v>0.35</v>
      </c>
      <c r="L21" s="81">
        <v>1.1200000000000001</v>
      </c>
      <c r="M21" s="81">
        <v>46.35</v>
      </c>
    </row>
    <row r="22" spans="1:13" x14ac:dyDescent="0.25">
      <c r="A22" s="79" t="s">
        <v>22</v>
      </c>
      <c r="B22" s="80">
        <v>451606</v>
      </c>
      <c r="C22" s="80">
        <v>137831</v>
      </c>
      <c r="D22" s="80">
        <v>42353</v>
      </c>
      <c r="E22" s="80">
        <v>2316</v>
      </c>
      <c r="F22" s="80">
        <v>7928</v>
      </c>
      <c r="G22" s="80">
        <v>261178</v>
      </c>
      <c r="H22" s="81">
        <v>88.91</v>
      </c>
      <c r="I22" s="81">
        <v>27.13</v>
      </c>
      <c r="J22" s="81">
        <v>8.34</v>
      </c>
      <c r="K22" s="81">
        <v>0.46</v>
      </c>
      <c r="L22" s="81">
        <v>1.56</v>
      </c>
      <c r="M22" s="81">
        <v>51.42</v>
      </c>
    </row>
    <row r="23" spans="1:13" x14ac:dyDescent="0.25">
      <c r="A23" s="79" t="s">
        <v>21</v>
      </c>
      <c r="B23" s="80">
        <v>176931</v>
      </c>
      <c r="C23" s="80">
        <v>47590</v>
      </c>
      <c r="D23" s="80">
        <v>14101</v>
      </c>
      <c r="E23" s="80">
        <v>880</v>
      </c>
      <c r="F23" s="80">
        <v>2652</v>
      </c>
      <c r="G23" s="80">
        <v>111708</v>
      </c>
      <c r="H23" s="81">
        <v>106.6</v>
      </c>
      <c r="I23" s="81">
        <v>28.67</v>
      </c>
      <c r="J23" s="81">
        <v>8.5</v>
      </c>
      <c r="K23" s="81">
        <v>0.53</v>
      </c>
      <c r="L23" s="81">
        <v>1.6</v>
      </c>
      <c r="M23" s="81">
        <v>67.3</v>
      </c>
    </row>
    <row r="24" spans="1:13" x14ac:dyDescent="0.25">
      <c r="A24" s="79" t="s">
        <v>20</v>
      </c>
      <c r="B24" s="80">
        <v>183388</v>
      </c>
      <c r="C24" s="80">
        <v>55241</v>
      </c>
      <c r="D24" s="80">
        <v>15820</v>
      </c>
      <c r="E24" s="80">
        <v>1238</v>
      </c>
      <c r="F24" s="80">
        <v>3075</v>
      </c>
      <c r="G24" s="80">
        <v>108014</v>
      </c>
      <c r="H24" s="81">
        <v>107.59</v>
      </c>
      <c r="I24" s="81">
        <v>32.409999999999997</v>
      </c>
      <c r="J24" s="81">
        <v>9.2799999999999994</v>
      </c>
      <c r="K24" s="81">
        <v>0.73</v>
      </c>
      <c r="L24" s="81">
        <v>1.8</v>
      </c>
      <c r="M24" s="81">
        <v>63.37</v>
      </c>
    </row>
    <row r="25" spans="1:13" x14ac:dyDescent="0.25">
      <c r="A25" s="79" t="s">
        <v>19</v>
      </c>
      <c r="B25" s="82">
        <v>158638</v>
      </c>
      <c r="C25" s="82">
        <v>48157</v>
      </c>
      <c r="D25" s="82">
        <v>10622</v>
      </c>
      <c r="E25" s="82">
        <v>758</v>
      </c>
      <c r="F25" s="82">
        <v>3140</v>
      </c>
      <c r="G25" s="82">
        <v>95961</v>
      </c>
      <c r="H25" s="81">
        <v>89.02</v>
      </c>
      <c r="I25" s="81">
        <v>27.02</v>
      </c>
      <c r="J25" s="81">
        <v>5.96</v>
      </c>
      <c r="K25" s="81">
        <v>0.43</v>
      </c>
      <c r="L25" s="81">
        <v>1.76</v>
      </c>
      <c r="M25" s="81">
        <v>53.85</v>
      </c>
    </row>
    <row r="26" spans="1:13" x14ac:dyDescent="0.25">
      <c r="A26" s="79" t="s">
        <v>18</v>
      </c>
      <c r="B26" s="82">
        <v>134932</v>
      </c>
      <c r="C26" s="82">
        <v>39339</v>
      </c>
      <c r="D26" s="82">
        <v>10618</v>
      </c>
      <c r="E26" s="82">
        <v>854</v>
      </c>
      <c r="F26" s="82">
        <v>2006</v>
      </c>
      <c r="G26" s="82">
        <v>82115</v>
      </c>
      <c r="H26" s="81">
        <v>110.15</v>
      </c>
      <c r="I26" s="81">
        <v>32.11</v>
      </c>
      <c r="J26" s="81">
        <v>8.67</v>
      </c>
      <c r="K26" s="81">
        <v>0.7</v>
      </c>
      <c r="L26" s="81">
        <v>1.64</v>
      </c>
      <c r="M26" s="81">
        <v>67.03</v>
      </c>
    </row>
    <row r="27" spans="1:13" x14ac:dyDescent="0.25">
      <c r="A27" s="79" t="s">
        <v>17</v>
      </c>
      <c r="B27" s="80">
        <v>444830</v>
      </c>
      <c r="C27" s="80">
        <v>131015</v>
      </c>
      <c r="D27" s="80">
        <v>40441</v>
      </c>
      <c r="E27" s="80">
        <v>2252</v>
      </c>
      <c r="F27" s="80">
        <v>7671</v>
      </c>
      <c r="G27" s="80">
        <v>263451</v>
      </c>
      <c r="H27" s="81">
        <v>85.28</v>
      </c>
      <c r="I27" s="81">
        <v>25.12</v>
      </c>
      <c r="J27" s="81">
        <v>7.75</v>
      </c>
      <c r="K27" s="81">
        <v>0.43</v>
      </c>
      <c r="L27" s="81">
        <v>1.47</v>
      </c>
      <c r="M27" s="81">
        <v>50.51</v>
      </c>
    </row>
    <row r="28" spans="1:13" x14ac:dyDescent="0.25">
      <c r="A28" s="79" t="s">
        <v>16</v>
      </c>
      <c r="B28" s="82">
        <v>13558</v>
      </c>
      <c r="C28" s="82">
        <v>3420</v>
      </c>
      <c r="D28" s="82">
        <v>1284</v>
      </c>
      <c r="E28" s="82">
        <v>56</v>
      </c>
      <c r="F28" s="82">
        <v>175</v>
      </c>
      <c r="G28" s="82">
        <v>8623</v>
      </c>
      <c r="H28" s="81">
        <v>73.430000000000007</v>
      </c>
      <c r="I28" s="81">
        <v>18.52</v>
      </c>
      <c r="J28" s="81">
        <v>6.95</v>
      </c>
      <c r="K28" s="81">
        <v>0.31</v>
      </c>
      <c r="L28" s="81">
        <v>0.95</v>
      </c>
      <c r="M28" s="81">
        <v>46.7</v>
      </c>
    </row>
    <row r="29" spans="1:13" x14ac:dyDescent="0.25">
      <c r="A29" s="79" t="s">
        <v>15</v>
      </c>
      <c r="B29" s="80">
        <v>110774</v>
      </c>
      <c r="C29" s="80">
        <v>26714</v>
      </c>
      <c r="D29" s="80">
        <v>10803</v>
      </c>
      <c r="E29" s="80">
        <v>462</v>
      </c>
      <c r="F29" s="80">
        <v>1476</v>
      </c>
      <c r="G29" s="80">
        <v>71319</v>
      </c>
      <c r="H29" s="81">
        <v>66.52</v>
      </c>
      <c r="I29" s="81">
        <v>16.04</v>
      </c>
      <c r="J29" s="81">
        <v>6.49</v>
      </c>
      <c r="K29" s="81">
        <v>0.28000000000000003</v>
      </c>
      <c r="L29" s="81">
        <v>0.89</v>
      </c>
      <c r="M29" s="81">
        <v>42.82</v>
      </c>
    </row>
    <row r="30" spans="1:13" x14ac:dyDescent="0.25">
      <c r="A30" s="79" t="s">
        <v>14</v>
      </c>
      <c r="B30" s="82">
        <v>55539</v>
      </c>
      <c r="C30" s="82">
        <v>18024</v>
      </c>
      <c r="D30" s="82">
        <v>5466</v>
      </c>
      <c r="E30" s="82">
        <v>498</v>
      </c>
      <c r="F30" s="82">
        <v>607</v>
      </c>
      <c r="G30" s="82">
        <v>30944</v>
      </c>
      <c r="H30" s="81">
        <v>166.24</v>
      </c>
      <c r="I30" s="81">
        <v>53.95</v>
      </c>
      <c r="J30" s="81">
        <v>16.36</v>
      </c>
      <c r="K30" s="81">
        <v>1.49</v>
      </c>
      <c r="L30" s="81">
        <v>1.82</v>
      </c>
      <c r="M30" s="81">
        <v>92.62</v>
      </c>
    </row>
    <row r="31" spans="1:13" x14ac:dyDescent="0.25">
      <c r="A31" s="79" t="s">
        <v>13</v>
      </c>
      <c r="B31" s="80">
        <v>214613</v>
      </c>
      <c r="C31" s="80">
        <v>60459</v>
      </c>
      <c r="D31" s="80">
        <v>20671</v>
      </c>
      <c r="E31" s="80">
        <v>1198</v>
      </c>
      <c r="F31" s="80">
        <v>3102</v>
      </c>
      <c r="G31" s="80">
        <v>129183</v>
      </c>
      <c r="H31" s="81">
        <v>81.22</v>
      </c>
      <c r="I31" s="81">
        <v>22.88</v>
      </c>
      <c r="J31" s="81">
        <v>7.82</v>
      </c>
      <c r="K31" s="81">
        <v>0.45</v>
      </c>
      <c r="L31" s="81">
        <v>1.17</v>
      </c>
      <c r="M31" s="81">
        <v>48.9</v>
      </c>
    </row>
    <row r="32" spans="1:13" x14ac:dyDescent="0.25">
      <c r="A32" s="79" t="s">
        <v>12</v>
      </c>
      <c r="B32" s="82">
        <v>161986</v>
      </c>
      <c r="C32" s="82">
        <v>44413</v>
      </c>
      <c r="D32" s="82">
        <v>18415</v>
      </c>
      <c r="E32" s="82">
        <v>675</v>
      </c>
      <c r="F32" s="82">
        <v>2169</v>
      </c>
      <c r="G32" s="82">
        <v>96314</v>
      </c>
      <c r="H32" s="81">
        <v>76.36</v>
      </c>
      <c r="I32" s="81">
        <v>20.94</v>
      </c>
      <c r="J32" s="81">
        <v>8.68</v>
      </c>
      <c r="K32" s="81">
        <v>0.32</v>
      </c>
      <c r="L32" s="81">
        <v>1.02</v>
      </c>
      <c r="M32" s="81">
        <v>45.4</v>
      </c>
    </row>
    <row r="33" spans="1:13" x14ac:dyDescent="0.25">
      <c r="A33" s="79" t="s">
        <v>11</v>
      </c>
      <c r="B33" s="80">
        <v>74974</v>
      </c>
      <c r="C33" s="80">
        <v>24349</v>
      </c>
      <c r="D33" s="80">
        <v>5358</v>
      </c>
      <c r="E33" s="80">
        <v>477</v>
      </c>
      <c r="F33" s="80">
        <v>1486</v>
      </c>
      <c r="G33" s="80">
        <v>43304</v>
      </c>
      <c r="H33" s="81">
        <v>97.09</v>
      </c>
      <c r="I33" s="81">
        <v>31.53</v>
      </c>
      <c r="J33" s="81">
        <v>6.94</v>
      </c>
      <c r="K33" s="81">
        <v>0.62</v>
      </c>
      <c r="L33" s="81">
        <v>1.92</v>
      </c>
      <c r="M33" s="81">
        <v>56.08</v>
      </c>
    </row>
    <row r="34" spans="1:13" x14ac:dyDescent="0.25">
      <c r="A34" s="79" t="s">
        <v>10</v>
      </c>
      <c r="B34" s="82">
        <v>117241</v>
      </c>
      <c r="C34" s="82">
        <v>32543</v>
      </c>
      <c r="D34" s="82">
        <v>10234</v>
      </c>
      <c r="E34" s="82">
        <v>534</v>
      </c>
      <c r="F34" s="82">
        <v>1825</v>
      </c>
      <c r="G34" s="82">
        <v>72105</v>
      </c>
      <c r="H34" s="81">
        <v>79.12</v>
      </c>
      <c r="I34" s="81">
        <v>21.96</v>
      </c>
      <c r="J34" s="81">
        <v>6.91</v>
      </c>
      <c r="K34" s="81">
        <v>0.36</v>
      </c>
      <c r="L34" s="81">
        <v>1.23</v>
      </c>
      <c r="M34" s="81">
        <v>48.66</v>
      </c>
    </row>
    <row r="35" spans="1:13" x14ac:dyDescent="0.25">
      <c r="A35" s="79" t="s">
        <v>9</v>
      </c>
      <c r="B35" s="80">
        <v>378159</v>
      </c>
      <c r="C35" s="80">
        <v>159674</v>
      </c>
      <c r="D35" s="80">
        <v>42893</v>
      </c>
      <c r="E35" s="80">
        <v>3561</v>
      </c>
      <c r="F35" s="80">
        <v>5184</v>
      </c>
      <c r="G35" s="80">
        <v>166847</v>
      </c>
      <c r="H35" s="81">
        <v>155.59</v>
      </c>
      <c r="I35" s="81">
        <v>65.7</v>
      </c>
      <c r="J35" s="81">
        <v>17.649999999999999</v>
      </c>
      <c r="K35" s="81">
        <v>1.46</v>
      </c>
      <c r="L35" s="81">
        <v>2.13</v>
      </c>
      <c r="M35" s="81">
        <v>68.650000000000006</v>
      </c>
    </row>
    <row r="36" spans="1:13" x14ac:dyDescent="0.25">
      <c r="A36" s="79" t="s">
        <v>8</v>
      </c>
      <c r="B36" s="82">
        <v>155261</v>
      </c>
      <c r="C36" s="82">
        <v>45365</v>
      </c>
      <c r="D36" s="82">
        <v>14119</v>
      </c>
      <c r="E36" s="82">
        <v>726</v>
      </c>
      <c r="F36" s="82">
        <v>2162</v>
      </c>
      <c r="G36" s="82">
        <v>92889</v>
      </c>
      <c r="H36" s="81">
        <v>92.24</v>
      </c>
      <c r="I36" s="81">
        <v>26.95</v>
      </c>
      <c r="J36" s="81">
        <v>8.39</v>
      </c>
      <c r="K36" s="81">
        <v>0.43</v>
      </c>
      <c r="L36" s="81">
        <v>1.28</v>
      </c>
      <c r="M36" s="81">
        <v>55.19</v>
      </c>
    </row>
    <row r="37" spans="1:13" x14ac:dyDescent="0.25">
      <c r="A37" s="79" t="s">
        <v>161</v>
      </c>
      <c r="B37" s="80">
        <v>109836</v>
      </c>
      <c r="C37" s="80">
        <v>47560</v>
      </c>
      <c r="D37" s="80">
        <v>15450</v>
      </c>
      <c r="E37" s="80">
        <v>1432</v>
      </c>
      <c r="F37" s="80">
        <v>1808</v>
      </c>
      <c r="G37" s="80">
        <v>43586</v>
      </c>
      <c r="H37" s="81">
        <v>162.86000000000001</v>
      </c>
      <c r="I37" s="81">
        <v>70.52</v>
      </c>
      <c r="J37" s="81">
        <v>22.91</v>
      </c>
      <c r="K37" s="81">
        <v>2.12</v>
      </c>
      <c r="L37" s="81">
        <v>2.68</v>
      </c>
      <c r="M37" s="81">
        <v>64.63</v>
      </c>
    </row>
    <row r="38" spans="1:13" x14ac:dyDescent="0.25">
      <c r="A38" s="79" t="s">
        <v>6</v>
      </c>
      <c r="B38" s="82">
        <v>183</v>
      </c>
      <c r="C38" s="82">
        <v>47</v>
      </c>
      <c r="D38" s="82">
        <v>15</v>
      </c>
      <c r="E38" s="82">
        <v>1</v>
      </c>
      <c r="F38" s="82">
        <v>3</v>
      </c>
      <c r="G38" s="82">
        <v>117</v>
      </c>
      <c r="H38" s="81">
        <v>79.849999999999994</v>
      </c>
      <c r="I38" s="81">
        <v>20.49</v>
      </c>
      <c r="J38" s="81">
        <v>6.62</v>
      </c>
      <c r="K38" s="81">
        <v>0.3</v>
      </c>
      <c r="L38" s="81">
        <v>1.17</v>
      </c>
      <c r="M38" s="81">
        <v>51.27</v>
      </c>
    </row>
    <row r="39" spans="1:13" ht="25.5" x14ac:dyDescent="0.25">
      <c r="A39" s="79" t="s">
        <v>162</v>
      </c>
      <c r="B39" s="80">
        <v>1980</v>
      </c>
      <c r="C39" s="80">
        <v>558</v>
      </c>
      <c r="D39" s="80">
        <v>129</v>
      </c>
      <c r="E39" s="80">
        <v>11</v>
      </c>
      <c r="F39" s="80">
        <v>38</v>
      </c>
      <c r="G39" s="80">
        <v>1244</v>
      </c>
      <c r="H39" s="81">
        <v>86.93</v>
      </c>
      <c r="I39" s="81">
        <v>24.49</v>
      </c>
      <c r="J39" s="81">
        <v>5.68</v>
      </c>
      <c r="K39" s="81">
        <v>0.48</v>
      </c>
      <c r="L39" s="81">
        <v>1.68</v>
      </c>
      <c r="M39" s="81">
        <v>54.6</v>
      </c>
    </row>
    <row r="40" spans="1:13" x14ac:dyDescent="0.25">
      <c r="A40" s="79" t="s">
        <v>139</v>
      </c>
      <c r="B40" s="80">
        <v>30702</v>
      </c>
      <c r="C40" s="80">
        <v>13293</v>
      </c>
      <c r="D40" s="80">
        <v>3836</v>
      </c>
      <c r="E40" s="80">
        <v>269</v>
      </c>
      <c r="F40" s="80">
        <v>317</v>
      </c>
      <c r="G40" s="80">
        <v>12987</v>
      </c>
      <c r="H40" s="81">
        <v>135.11000000000001</v>
      </c>
      <c r="I40" s="81">
        <v>58.5</v>
      </c>
      <c r="J40" s="81">
        <v>16.88</v>
      </c>
      <c r="K40" s="81">
        <v>1.18</v>
      </c>
      <c r="L40" s="81">
        <v>1.39</v>
      </c>
      <c r="M40" s="81">
        <v>57.16</v>
      </c>
    </row>
    <row r="41" spans="1:13" x14ac:dyDescent="0.25">
      <c r="A41" s="79" t="s">
        <v>2</v>
      </c>
      <c r="B41" s="82">
        <v>210</v>
      </c>
      <c r="C41" s="82">
        <v>46</v>
      </c>
      <c r="D41" s="82">
        <v>10</v>
      </c>
      <c r="E41" s="82">
        <v>1</v>
      </c>
      <c r="F41" s="82">
        <v>3</v>
      </c>
      <c r="G41" s="82">
        <v>150</v>
      </c>
      <c r="H41" s="81">
        <v>77.63</v>
      </c>
      <c r="I41" s="81">
        <v>17.12</v>
      </c>
      <c r="J41" s="81">
        <v>3.77</v>
      </c>
      <c r="K41" s="81">
        <v>0.25</v>
      </c>
      <c r="L41" s="81">
        <v>1.1499999999999999</v>
      </c>
      <c r="M41" s="81">
        <v>55.34</v>
      </c>
    </row>
    <row r="42" spans="1:13" x14ac:dyDescent="0.25">
      <c r="A42" s="79" t="s">
        <v>1</v>
      </c>
      <c r="B42" s="80">
        <v>386</v>
      </c>
      <c r="C42" s="80">
        <v>76</v>
      </c>
      <c r="D42" s="80">
        <v>17</v>
      </c>
      <c r="E42" s="80">
        <v>1</v>
      </c>
      <c r="F42" s="80">
        <v>5</v>
      </c>
      <c r="G42" s="80">
        <v>287</v>
      </c>
      <c r="H42" s="81">
        <v>72.459999999999994</v>
      </c>
      <c r="I42" s="81">
        <v>14.25</v>
      </c>
      <c r="J42" s="81">
        <v>3.25</v>
      </c>
      <c r="K42" s="81">
        <v>0.24</v>
      </c>
      <c r="L42" s="81">
        <v>0.96</v>
      </c>
      <c r="M42" s="81">
        <v>53.76</v>
      </c>
    </row>
    <row r="43" spans="1:13" x14ac:dyDescent="0.25">
      <c r="A43" s="79" t="s">
        <v>163</v>
      </c>
      <c r="B43" s="84">
        <f>SUM(B7:B42)</f>
        <v>7203846</v>
      </c>
      <c r="C43" s="84">
        <f t="shared" ref="C43:G43" si="0">SUM(C7:C42)</f>
        <v>2319910</v>
      </c>
      <c r="D43" s="84">
        <f t="shared" si="0"/>
        <v>718852</v>
      </c>
      <c r="E43" s="84">
        <f t="shared" si="0"/>
        <v>47665</v>
      </c>
      <c r="F43" s="84">
        <f t="shared" si="0"/>
        <v>107251</v>
      </c>
      <c r="G43" s="84">
        <f t="shared" si="0"/>
        <v>4010168</v>
      </c>
      <c r="H43" s="122">
        <f>SUM(I43:M43)</f>
        <v>100.92</v>
      </c>
      <c r="I43" s="85">
        <v>32.5</v>
      </c>
      <c r="J43" s="85">
        <v>10.07</v>
      </c>
      <c r="K43" s="85">
        <v>0.67</v>
      </c>
      <c r="L43" s="85">
        <v>1.5</v>
      </c>
      <c r="M43" s="85">
        <v>56.18</v>
      </c>
    </row>
    <row r="44" spans="1:13" ht="16.5" customHeight="1" x14ac:dyDescent="0.25">
      <c r="A44" s="241" t="s">
        <v>164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</row>
  </sheetData>
  <mergeCells count="6">
    <mergeCell ref="A44:M44"/>
    <mergeCell ref="A3:M3"/>
    <mergeCell ref="B4:G4"/>
    <mergeCell ref="H4:M4"/>
    <mergeCell ref="D6:E6"/>
    <mergeCell ref="H6:M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6.2</vt:lpstr>
      <vt:lpstr>6.3</vt:lpstr>
      <vt:lpstr>6.4</vt:lpstr>
      <vt:lpstr>6.5</vt:lpstr>
      <vt:lpstr>6.6 Timber Current</vt:lpstr>
      <vt:lpstr>6.6 Timber Constant</vt:lpstr>
      <vt:lpstr>6.6 NTFP+Firewood Current</vt:lpstr>
      <vt:lpstr>6.6 NTFP+firewood Constant</vt:lpstr>
      <vt:lpstr>6.7</vt:lpstr>
      <vt:lpstr>6.8 CRS 2015-16 Current</vt:lpstr>
      <vt:lpstr>6.8 CRS 2015-16 Constant</vt:lpstr>
      <vt:lpstr>6.8 CRS 2017-18 Current</vt:lpstr>
      <vt:lpstr>6.8 CRS 2017-18 constant</vt:lpstr>
      <vt:lpstr>6.8 CRS 2019-20 Current</vt:lpstr>
      <vt:lpstr>6.8 CRS 2019-20 Constant</vt:lpstr>
      <vt:lpstr>'6.6 NTFP+firewood Constant'!Print_Area</vt:lpstr>
      <vt:lpstr>'6.6 NTFP+Firewood Current'!Print_Area</vt:lpstr>
      <vt:lpstr>'6.7'!Print_Area</vt:lpstr>
      <vt:lpstr>'6.8 CRS 2015-16 Constant'!Print_Area</vt:lpstr>
      <vt:lpstr>'6.8 CRS 2015-16 Current'!Print_Area</vt:lpstr>
      <vt:lpstr>'6.8 CRS 2017-18 constant'!Print_Area</vt:lpstr>
      <vt:lpstr>'6.8 CRS 2017-18 Current'!Print_Area</vt:lpstr>
      <vt:lpstr>'6.6 NTFP+firewood Constant'!Print_Titles</vt:lpstr>
      <vt:lpstr>'6.6 NTFP+Firewood Current'!Print_Titles</vt:lpstr>
      <vt:lpstr>'6.6 Timber Constant'!Print_Titles</vt:lpstr>
      <vt:lpstr>'6.6 Timber Current'!Print_Titles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2022-09-23T09:39:32Z</cp:lastPrinted>
  <dcterms:created xsi:type="dcterms:W3CDTF">2022-08-17T09:23:25Z</dcterms:created>
  <dcterms:modified xsi:type="dcterms:W3CDTF">2022-09-30T07:40:57Z</dcterms:modified>
</cp:coreProperties>
</file>